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letos\Dropbox\Cursos\PERSONAS FISICAS 2017\IMECAF\"/>
    </mc:Choice>
  </mc:AlternateContent>
  <bookViews>
    <workbookView xWindow="0" yWindow="0" windowWidth="12000" windowHeight="5565" firstSheet="1" activeTab="3"/>
  </bookViews>
  <sheets>
    <sheet name="Hoja1" sheetId="1" state="hidden" r:id="rId1"/>
    <sheet name="ISR mensual" sheetId="2" r:id="rId2"/>
    <sheet name="ISR Anual" sheetId="5" r:id="rId3"/>
    <sheet name="Bitacora" sheetId="6" r:id="rId4"/>
    <sheet name="Relación de Pagos Asimilados" sheetId="3" state="hidden" r:id="rId5"/>
    <sheet name="Contrato" sheetId="4" state="hidden" r:id="rId6"/>
  </sheets>
  <calcPr calcId="152511"/>
</workbook>
</file>

<file path=xl/calcChain.xml><?xml version="1.0" encoding="utf-8"?>
<calcChain xmlns="http://schemas.openxmlformats.org/spreadsheetml/2006/main">
  <c r="K36" i="6" l="1"/>
  <c r="J36" i="6"/>
  <c r="I36" i="6"/>
  <c r="L36" i="6" s="1"/>
  <c r="L35" i="6"/>
  <c r="L34" i="6"/>
  <c r="K34" i="6"/>
  <c r="J34" i="6"/>
  <c r="I34" i="6"/>
  <c r="L33" i="6"/>
  <c r="K32" i="6"/>
  <c r="L32" i="6" s="1"/>
  <c r="J32" i="6"/>
  <c r="I32" i="6"/>
  <c r="L31" i="6"/>
  <c r="K30" i="6"/>
  <c r="J30" i="6"/>
  <c r="I30" i="6"/>
  <c r="L30" i="6" s="1"/>
  <c r="L29" i="6"/>
  <c r="K28" i="6"/>
  <c r="J28" i="6"/>
  <c r="I28" i="6"/>
  <c r="L28" i="6" s="1"/>
  <c r="L27" i="6"/>
  <c r="K26" i="6"/>
  <c r="J26" i="6"/>
  <c r="I26" i="6"/>
  <c r="L26" i="6" s="1"/>
  <c r="L25" i="6"/>
  <c r="K24" i="6"/>
  <c r="J24" i="6"/>
  <c r="I24" i="6"/>
  <c r="L24" i="6" s="1"/>
  <c r="L23" i="6"/>
  <c r="K22" i="6"/>
  <c r="J22" i="6"/>
  <c r="I22" i="6"/>
  <c r="L22" i="6" s="1"/>
  <c r="L21" i="6"/>
  <c r="K20" i="6"/>
  <c r="L20" i="6" s="1"/>
  <c r="J20" i="6"/>
  <c r="I20" i="6"/>
  <c r="L19" i="6"/>
  <c r="K18" i="6"/>
  <c r="J18" i="6"/>
  <c r="I18" i="6"/>
  <c r="L18" i="6" s="1"/>
  <c r="L17" i="6"/>
  <c r="L16" i="6"/>
  <c r="K16" i="6"/>
  <c r="J16" i="6"/>
  <c r="I16" i="6"/>
  <c r="L15" i="6"/>
  <c r="L14" i="6"/>
  <c r="F35" i="6"/>
  <c r="F33" i="6"/>
  <c r="F31" i="6"/>
  <c r="F29" i="6"/>
  <c r="F27" i="6"/>
  <c r="F25" i="6"/>
  <c r="F23" i="6"/>
  <c r="F21" i="6"/>
  <c r="F36" i="6"/>
  <c r="F34" i="6"/>
  <c r="F32" i="6"/>
  <c r="F30" i="6"/>
  <c r="F28" i="6"/>
  <c r="F26" i="6"/>
  <c r="F24" i="6"/>
  <c r="E36" i="6"/>
  <c r="D36" i="6"/>
  <c r="C36" i="6"/>
  <c r="E34" i="6"/>
  <c r="D34" i="6"/>
  <c r="C34" i="6"/>
  <c r="E32" i="6"/>
  <c r="D32" i="6"/>
  <c r="C32" i="6"/>
  <c r="E30" i="6"/>
  <c r="D30" i="6"/>
  <c r="C30" i="6"/>
  <c r="E28" i="6"/>
  <c r="D28" i="6"/>
  <c r="C28" i="6"/>
  <c r="E26" i="6"/>
  <c r="D26" i="6"/>
  <c r="C26" i="6"/>
  <c r="E24" i="6"/>
  <c r="D24" i="6"/>
  <c r="C24" i="6"/>
  <c r="E22" i="6"/>
  <c r="D22" i="6"/>
  <c r="C22" i="6"/>
  <c r="E20" i="6"/>
  <c r="D20" i="6"/>
  <c r="C20" i="6"/>
  <c r="F22" i="6"/>
  <c r="F20" i="6"/>
  <c r="F19" i="6"/>
  <c r="E18" i="6"/>
  <c r="D18" i="6"/>
  <c r="C18" i="6"/>
  <c r="F18" i="6" s="1"/>
  <c r="F17" i="6"/>
  <c r="F16" i="6"/>
  <c r="E16" i="6"/>
  <c r="D16" i="6"/>
  <c r="C16" i="6"/>
  <c r="F15" i="6"/>
  <c r="F14" i="6"/>
  <c r="A13" i="5" l="1"/>
  <c r="A12" i="5"/>
  <c r="A11" i="5"/>
  <c r="A10" i="5"/>
  <c r="A9" i="5"/>
  <c r="A8" i="5"/>
  <c r="A7" i="5"/>
  <c r="A6" i="5"/>
  <c r="A5" i="5"/>
  <c r="A4" i="5"/>
  <c r="H5" i="5" l="1"/>
  <c r="H9" i="5" s="1"/>
  <c r="H5" i="2"/>
  <c r="H9" i="2" l="1"/>
  <c r="H7" i="2"/>
  <c r="H6" i="5"/>
  <c r="H7" i="5"/>
  <c r="H23" i="3"/>
  <c r="J23" i="3" s="1"/>
  <c r="H24" i="3"/>
  <c r="I24" i="3" s="1"/>
  <c r="H21" i="3"/>
  <c r="I21" i="3" s="1"/>
  <c r="H25" i="3"/>
  <c r="J25" i="3" s="1"/>
  <c r="H26" i="3"/>
  <c r="J26" i="3" s="1"/>
  <c r="M26" i="3"/>
  <c r="H27" i="3"/>
  <c r="I27" i="3" s="1"/>
  <c r="H28" i="3"/>
  <c r="I28" i="3" s="1"/>
  <c r="H22" i="3"/>
  <c r="J22" i="3" s="1"/>
  <c r="H6" i="3"/>
  <c r="J6" i="3" s="1"/>
  <c r="H7" i="3"/>
  <c r="I7" i="3" s="1"/>
  <c r="H8" i="3"/>
  <c r="I8" i="3" s="1"/>
  <c r="M8" i="3"/>
  <c r="H9" i="3"/>
  <c r="J9" i="3" s="1"/>
  <c r="H10" i="3"/>
  <c r="J10" i="3" s="1"/>
  <c r="H11" i="3"/>
  <c r="I11" i="3" s="1"/>
  <c r="H12" i="3"/>
  <c r="I12" i="3" s="1"/>
  <c r="H13" i="3"/>
  <c r="J13" i="3" s="1"/>
  <c r="H14" i="3"/>
  <c r="J14" i="3" s="1"/>
  <c r="H15" i="3"/>
  <c r="I15" i="3" s="1"/>
  <c r="H16" i="3"/>
  <c r="I16" i="3" s="1"/>
  <c r="J16" i="3"/>
  <c r="H17" i="3"/>
  <c r="J17" i="3" s="1"/>
  <c r="H18" i="3"/>
  <c r="J18" i="3" s="1"/>
  <c r="H19" i="3"/>
  <c r="I19" i="3" s="1"/>
  <c r="H20" i="3"/>
  <c r="I20" i="3" s="1"/>
  <c r="H5" i="3"/>
  <c r="J5" i="3" s="1"/>
  <c r="D40" i="4"/>
  <c r="D39" i="4"/>
  <c r="E34" i="1"/>
  <c r="E32" i="1"/>
  <c r="E30" i="1"/>
  <c r="E31" i="1"/>
  <c r="D34" i="1"/>
  <c r="D32" i="1"/>
  <c r="D30" i="1"/>
  <c r="D31" i="1"/>
  <c r="D33" i="1" s="1"/>
  <c r="D35" i="1" s="1"/>
  <c r="E33" i="1" l="1"/>
  <c r="E35" i="1" s="1"/>
  <c r="M18" i="3"/>
  <c r="M16" i="3"/>
  <c r="H8" i="5"/>
  <c r="H10" i="5" s="1"/>
  <c r="H13" i="5" s="1"/>
  <c r="M10" i="3"/>
  <c r="J8" i="3"/>
  <c r="L8" i="3" s="1"/>
  <c r="N8" i="3" s="1"/>
  <c r="O8" i="3" s="1"/>
  <c r="M20" i="3"/>
  <c r="L16" i="3"/>
  <c r="N16" i="3" s="1"/>
  <c r="O16" i="3" s="1"/>
  <c r="M12" i="3"/>
  <c r="M28" i="3"/>
  <c r="J20" i="3"/>
  <c r="L20" i="3" s="1"/>
  <c r="N20" i="3" s="1"/>
  <c r="O20" i="3" s="1"/>
  <c r="I18" i="3"/>
  <c r="M15" i="3"/>
  <c r="M14" i="3"/>
  <c r="J12" i="3"/>
  <c r="L12" i="3" s="1"/>
  <c r="N12" i="3" s="1"/>
  <c r="O12" i="3" s="1"/>
  <c r="I10" i="3"/>
  <c r="M7" i="3"/>
  <c r="M6" i="3"/>
  <c r="J28" i="3"/>
  <c r="L28" i="3" s="1"/>
  <c r="N28" i="3" s="1"/>
  <c r="O28" i="3" s="1"/>
  <c r="I26" i="3"/>
  <c r="M25" i="3"/>
  <c r="M21" i="3"/>
  <c r="M24" i="3"/>
  <c r="M23" i="3"/>
  <c r="J24" i="3"/>
  <c r="M19" i="3"/>
  <c r="I14" i="3"/>
  <c r="L14" i="3" s="1"/>
  <c r="N14" i="3" s="1"/>
  <c r="O14" i="3" s="1"/>
  <c r="M11" i="3"/>
  <c r="I6" i="3"/>
  <c r="L6" i="3" s="1"/>
  <c r="N6" i="3" s="1"/>
  <c r="O6" i="3" s="1"/>
  <c r="M27" i="3"/>
  <c r="J21" i="3"/>
  <c r="L21" i="3" s="1"/>
  <c r="J19" i="3"/>
  <c r="L19" i="3" s="1"/>
  <c r="J15" i="3"/>
  <c r="L15" i="3" s="1"/>
  <c r="J11" i="3"/>
  <c r="L11" i="3" s="1"/>
  <c r="N11" i="3" s="1"/>
  <c r="O11" i="3" s="1"/>
  <c r="J7" i="3"/>
  <c r="L7" i="3" s="1"/>
  <c r="J27" i="3"/>
  <c r="L27" i="3" s="1"/>
  <c r="N27" i="3" s="1"/>
  <c r="O27" i="3" s="1"/>
  <c r="L24" i="3"/>
  <c r="I23" i="3"/>
  <c r="L23" i="3" s="1"/>
  <c r="L18" i="3"/>
  <c r="N18" i="3" s="1"/>
  <c r="O18" i="3" s="1"/>
  <c r="L10" i="3"/>
  <c r="N10" i="3" s="1"/>
  <c r="O10" i="3" s="1"/>
  <c r="L26" i="3"/>
  <c r="N26" i="3" s="1"/>
  <c r="O26" i="3" s="1"/>
  <c r="M5" i="3"/>
  <c r="I5" i="3"/>
  <c r="L5" i="3" s="1"/>
  <c r="I17" i="3"/>
  <c r="L17" i="3" s="1"/>
  <c r="I13" i="3"/>
  <c r="L13" i="3" s="1"/>
  <c r="I9" i="3"/>
  <c r="L9" i="3" s="1"/>
  <c r="I22" i="3"/>
  <c r="L22" i="3" s="1"/>
  <c r="I25" i="3"/>
  <c r="L25" i="3" s="1"/>
  <c r="M17" i="3"/>
  <c r="M13" i="3"/>
  <c r="M9" i="3"/>
  <c r="M22" i="3"/>
  <c r="H6" i="2"/>
  <c r="H8" i="2" s="1"/>
  <c r="N25" i="3" l="1"/>
  <c r="O25" i="3" s="1"/>
  <c r="N19" i="3"/>
  <c r="O19" i="3" s="1"/>
  <c r="N21" i="3"/>
  <c r="O21" i="3" s="1"/>
  <c r="N24" i="3"/>
  <c r="O24" i="3" s="1"/>
  <c r="N7" i="3"/>
  <c r="O7" i="3" s="1"/>
  <c r="N15" i="3"/>
  <c r="O15" i="3" s="1"/>
  <c r="N23" i="3"/>
  <c r="O23" i="3" s="1"/>
  <c r="N5" i="3"/>
  <c r="O5" i="3" s="1"/>
  <c r="N17" i="3"/>
  <c r="O17" i="3" s="1"/>
  <c r="N22" i="3"/>
  <c r="O22" i="3" s="1"/>
  <c r="N13" i="3"/>
  <c r="N9" i="3"/>
  <c r="O9" i="3" s="1"/>
  <c r="H10" i="2"/>
  <c r="H18" i="2" s="1"/>
  <c r="E25" i="4" l="1"/>
  <c r="E26" i="4" s="1"/>
  <c r="O13" i="3"/>
  <c r="A14" i="4"/>
</calcChain>
</file>

<file path=xl/sharedStrings.xml><?xml version="1.0" encoding="utf-8"?>
<sst xmlns="http://schemas.openxmlformats.org/spreadsheetml/2006/main" count="307" uniqueCount="132">
  <si>
    <t>Límite inferior 1</t>
  </si>
  <si>
    <t>Límite inferior 2</t>
  </si>
  <si>
    <t>Límite superior</t>
  </si>
  <si>
    <t>Cuota fija</t>
  </si>
  <si>
    <t>Por ciento para</t>
  </si>
  <si>
    <t>aplicarse sobre el</t>
  </si>
  <si>
    <t>excedente del límite</t>
  </si>
  <si>
    <t>inferior 1</t>
  </si>
  <si>
    <t>Subsidio para</t>
  </si>
  <si>
    <t>el empleo</t>
  </si>
  <si>
    <t>semanal</t>
  </si>
  <si>
    <t>$</t>
  </si>
  <si>
    <t>%</t>
  </si>
  <si>
    <t>En adelante</t>
  </si>
  <si>
    <t>INGRESO</t>
  </si>
  <si>
    <t>LÍMITE INFERIOR</t>
  </si>
  <si>
    <t>EXCEDENTE SOBRE EL LIMITE INFERIOR</t>
  </si>
  <si>
    <t>PORCENTAJE SOBRE EL LIMITE</t>
  </si>
  <si>
    <t>RESULTADO</t>
  </si>
  <si>
    <t>CUOTA FIJA</t>
  </si>
  <si>
    <t>ISR A RETENER</t>
  </si>
  <si>
    <t>(-)</t>
  </si>
  <si>
    <t>(=)</t>
  </si>
  <si>
    <t>(*)</t>
  </si>
  <si>
    <t>(+)</t>
  </si>
  <si>
    <t>Límite inferior</t>
  </si>
  <si>
    <t>Proyecto</t>
  </si>
  <si>
    <t>Fecha de Pago</t>
  </si>
  <si>
    <t>Status</t>
  </si>
  <si>
    <t>ISR</t>
  </si>
  <si>
    <t>Recibo impreso</t>
  </si>
  <si>
    <t>Recibo Firmado</t>
  </si>
  <si>
    <t>Repositorio BI Naucalpan - Fase 1</t>
  </si>
  <si>
    <t>Pagado</t>
  </si>
  <si>
    <t>ok</t>
  </si>
  <si>
    <t>Repositorio BI Naucalpan - Fase 2</t>
  </si>
  <si>
    <t>no</t>
  </si>
  <si>
    <t>WordPress - Langosta</t>
  </si>
  <si>
    <t>E-booklet</t>
  </si>
  <si>
    <t>Pendiente</t>
  </si>
  <si>
    <t>Soporte Tienda Virtual Oct2013 y Nov2013</t>
  </si>
  <si>
    <t>30 HorasEXTRAS  BI Nauclapan</t>
  </si>
  <si>
    <t>PG Store Dic 2013</t>
  </si>
  <si>
    <t>PG Store Ene 2014</t>
  </si>
  <si>
    <t>PG Store Feb 2014</t>
  </si>
  <si>
    <t>PG Store Mar 2014</t>
  </si>
  <si>
    <t>PG Store Abr 2014</t>
  </si>
  <si>
    <t>PG Store May 2014</t>
  </si>
  <si>
    <t>PG Store Jun 2014</t>
  </si>
  <si>
    <t>Proyecto Materia Prima ::: Fase Análisis</t>
  </si>
  <si>
    <t>18.5 horas SPC Project Codificado para Oral Care</t>
  </si>
  <si>
    <t>Base de Datos Penguin Random House</t>
  </si>
  <si>
    <t>Recibo de pago Asimilados a Salarios</t>
  </si>
  <si>
    <t xml:space="preserve">   </t>
  </si>
  <si>
    <t>Importe Bruto</t>
  </si>
  <si>
    <t>Importe Neto</t>
  </si>
  <si>
    <t>Recibo de conformidad</t>
  </si>
  <si>
    <t xml:space="preserve">                                                     </t>
  </si>
  <si>
    <t xml:space="preserve">Nombre: </t>
  </si>
  <si>
    <t>Jorge Arturo Pasarón Vidal</t>
  </si>
  <si>
    <t xml:space="preserve">R.F.C.: </t>
  </si>
  <si>
    <t>PAVJ660326-GE2</t>
  </si>
  <si>
    <t>Nombre</t>
  </si>
  <si>
    <t>RFC</t>
  </si>
  <si>
    <t>Luis Alberto Vargas Flores</t>
  </si>
  <si>
    <t>VAFL810219-9L9</t>
  </si>
  <si>
    <t>CURP</t>
  </si>
  <si>
    <t>VAFL810219HDFRLS03</t>
  </si>
  <si>
    <t>PAVJ660326HVZSDR09</t>
  </si>
  <si>
    <t>CURP:</t>
  </si>
  <si>
    <t>México D.F.</t>
  </si>
  <si>
    <t>Por ciento para aplicarse sobre el excedente del límite inferior</t>
  </si>
  <si>
    <t>% SOBRE EL LIMITE</t>
  </si>
  <si>
    <t>recien nacido</t>
  </si>
  <si>
    <t>etapa 1</t>
  </si>
  <si>
    <t>INGRESO BRUTO</t>
  </si>
  <si>
    <t>INGRESO NETO</t>
  </si>
  <si>
    <t>Ingreso Neto</t>
  </si>
  <si>
    <t>Impuesto Marginal</t>
  </si>
  <si>
    <t>Servicio 40 Horas para Fase II Proyecto Materia Prima</t>
  </si>
  <si>
    <t xml:space="preserve">ISR </t>
  </si>
  <si>
    <t>COSTO DE ISR</t>
  </si>
  <si>
    <t>ISR PAGADO Y RETENIDO</t>
  </si>
  <si>
    <t>SALDO A FAVOR</t>
  </si>
  <si>
    <t>Cuando acudas a las oficinas del SAT a elaborar tu declaración, presenta esta bitácora debidamente llenada.</t>
  </si>
  <si>
    <t xml:space="preserve">Revisa tu Guía de obligaciones para conocer y cumplir con todas tus obligaciones fiscales oportunamente. </t>
  </si>
  <si>
    <t>Este documento no sustituye la obligación de llevar la contabilidad correspondiente</t>
  </si>
  <si>
    <r>
      <rPr>
        <b/>
        <sz val="32"/>
        <color indexed="17"/>
        <rFont val="Calibri"/>
        <family val="2"/>
      </rPr>
      <t>Bitácora de información necesaria para elaborar las declaraciones mensuales y la Declaración Anual</t>
    </r>
  </si>
  <si>
    <t xml:space="preserve"> </t>
  </si>
  <si>
    <t>IVA</t>
  </si>
  <si>
    <t>Periodo</t>
  </si>
  <si>
    <t xml:space="preserve">
Ingresos cobrados 
(sin incluir IVA)
                                      </t>
  </si>
  <si>
    <t>Deducciones autorizadas (sin incluir IVA)</t>
  </si>
  <si>
    <t xml:space="preserve">Base para calcular el ISR
</t>
  </si>
  <si>
    <t xml:space="preserve">ISR
retenido por pagos efectuados por personas morales 
</t>
  </si>
  <si>
    <t xml:space="preserve">Pagos provisionales efectuados </t>
  </si>
  <si>
    <t xml:space="preserve">IVA causado o cobrado a sus clientes  
</t>
  </si>
  <si>
    <t xml:space="preserve">IVA retenido por pagos recibidos por personas morales  
</t>
  </si>
  <si>
    <t xml:space="preserve">IVA acreditable pagado en sus compras, gastos e inversiones 
</t>
  </si>
  <si>
    <t>Acreditamiento de saldo a favor de periodos anteriores</t>
  </si>
  <si>
    <t xml:space="preserve">Pagos efectuados </t>
  </si>
  <si>
    <t>Compras, gastos, inversiones, salarios, aportaciones de seguridad social</t>
  </si>
  <si>
    <t xml:space="preserve">Inversiones (se deducen mediante porcentajes)               </t>
  </si>
  <si>
    <t>(A)</t>
  </si>
  <si>
    <t>(B)</t>
  </si>
  <si>
    <t>(C)</t>
  </si>
  <si>
    <t>(D)                                (A-B-C=D)</t>
  </si>
  <si>
    <t>(E)</t>
  </si>
  <si>
    <t>(F)</t>
  </si>
  <si>
    <t>(G)</t>
  </si>
  <si>
    <t>(H)</t>
  </si>
  <si>
    <t>(I)</t>
  </si>
  <si>
    <t>(J)</t>
  </si>
  <si>
    <t>(K)</t>
  </si>
  <si>
    <t>Enero</t>
  </si>
  <si>
    <t>Febrero</t>
  </si>
  <si>
    <t>Acumulado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</si>
  <si>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</si>
  <si>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</si>
  <si>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</si>
  <si>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</si>
  <si>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</si>
  <si>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</si>
  <si>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</si>
  <si>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</si>
  <si>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</si>
  <si>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</si>
  <si>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Columna B. Para efectos del régimen de Arrendamiento debes anotar la deducción opcional de 35% en caso de que optes por ella, más el impuesto predial.</t>
  </si>
  <si>
    <t xml:space="preserve">Para presentar por internet diversos trámites, avisos y declaraciones, requieres tu contraseña o tu Firma Electrónica Avanzada; si no las tienes, obténlas lo antes posible en cualquier oficina del SAT. </t>
  </si>
  <si>
    <t>Si tienes dudas sobre la cantidad que debes anotar, utiliza nuestros servicios gratuitos y confidenciales.</t>
  </si>
  <si>
    <t>Utiliza nuestros servicios gratuitos y confidenciales para más información.</t>
  </si>
  <si>
    <t>Columnas B y C. Si tus ingresos no causan IVA (por ejemplo, los médicos) debes anotar el importe.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</si>
</sst>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dd\ &quot;de&quot;\ mmmm\ &quot;de&quot;\ yyyy"/>
    <numFmt numFmtId="168" formatCode="_-* #,##0_-;\-* #,##0_-;_-* &quot;-&quot;??_-;_-@_-"/>
    <numFmt numFmtId="169" formatCode="#,##0_ ;\-#,##0\ "/>
  </numFmts>
  <fonts count="3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11"/>
      <color theme="1"/>
      <name val="Eurostile"/>
    </font>
    <font>
      <b/>
      <sz val="11"/>
      <color theme="1"/>
      <name val="Eurostile"/>
    </font>
    <font>
      <sz val="12"/>
      <color theme="1"/>
      <name val="Eurostile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Eurostile"/>
    </font>
    <font>
      <sz val="14"/>
      <color theme="1"/>
      <name val="Eurostile"/>
    </font>
    <font>
      <sz val="14"/>
      <color rgb="FF000000"/>
      <name val="Eurostile"/>
    </font>
    <font>
      <b/>
      <sz val="14"/>
      <color theme="1"/>
      <name val="Eurostile"/>
    </font>
    <font>
      <b/>
      <sz val="12"/>
      <color theme="0"/>
      <name val="Eurostile"/>
    </font>
    <font>
      <b/>
      <sz val="12"/>
      <color theme="1"/>
      <name val="Eurostile"/>
    </font>
    <font>
      <sz val="11"/>
      <color theme="1"/>
      <name val="Tahoma"/>
    </font>
    <font>
      <b/>
      <sz val="11"/>
      <color theme="0"/>
      <name val="Tahoma"/>
    </font>
    <font>
      <sz val="11"/>
      <color rgb="FFFF0000"/>
      <name val="Tahoma"/>
    </font>
    <font>
      <sz val="11"/>
      <color rgb="FF006633"/>
      <name val="Calibri"/>
    </font>
    <font>
      <sz val="26"/>
      <color rgb="FF006633"/>
      <name val="Calibri"/>
    </font>
    <font>
      <sz val="18"/>
      <color rgb="FF006633"/>
      <name val="Calibri"/>
    </font>
    <font>
      <sz val="21"/>
      <color rgb="FF006633"/>
      <name val="Calibri"/>
    </font>
    <font>
      <b/>
      <sz val="32"/>
      <color rgb="FF006633"/>
      <name val="Calibri"/>
      <family val="2"/>
    </font>
    <font>
      <b/>
      <sz val="32"/>
      <color indexed="17"/>
      <name val="Calibri"/>
      <family val="2"/>
    </font>
    <font>
      <b/>
      <sz val="22"/>
      <color theme="0"/>
      <name val="Calibri"/>
    </font>
    <font>
      <b/>
      <sz val="22"/>
      <color rgb="FF006633"/>
      <name val="Calibri"/>
    </font>
    <font>
      <b/>
      <sz val="18"/>
      <color rgb="FF006633"/>
      <name val="Calibri"/>
    </font>
    <font>
      <b/>
      <sz val="21"/>
      <color rgb="FF006633"/>
      <name val="Calibri"/>
    </font>
    <font>
      <sz val="18"/>
      <name val="Calibri"/>
      <family val="2"/>
    </font>
    <font>
      <sz val="18"/>
      <color theme="0"/>
      <name val="Calibri"/>
      <family val="2"/>
    </font>
    <font>
      <b/>
      <sz val="18"/>
      <color theme="0"/>
      <name val="Calibri"/>
      <family val="2"/>
    </font>
    <font>
      <sz val="26"/>
      <color rgb="FF006633"/>
      <name val="Calibri"/>
      <family val="2"/>
    </font>
    <font>
      <sz val="24"/>
      <color rgb="FF006633"/>
      <name val="Calibri"/>
    </font>
    <font>
      <sz val="22"/>
      <color rgb="FF006633"/>
      <name val="Calibri"/>
    </font>
    <font>
      <sz val="20"/>
      <color rgb="FF006633"/>
      <name val="Calibri"/>
    </font>
  </fonts>
  <fills count="1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/>
      <right style="medium">
        <color rgb="FF002060"/>
      </right>
      <top style="thin">
        <color indexed="64"/>
      </top>
      <bottom style="thin">
        <color indexed="64"/>
      </bottom>
      <diagonal/>
    </border>
    <border>
      <left/>
      <right style="medium">
        <color rgb="FF002060"/>
      </right>
      <top style="thin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6">
    <xf numFmtId="0" fontId="0" fillId="0" borderId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7">
    <xf numFmtId="0" fontId="0" fillId="0" borderId="0" xfId="0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66" fontId="0" fillId="0" borderId="0" xfId="1" applyFont="1"/>
    <xf numFmtId="166" fontId="0" fillId="0" borderId="7" xfId="1" applyFont="1" applyBorder="1"/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/>
    <xf numFmtId="167" fontId="6" fillId="0" borderId="0" xfId="0" applyNumberFormat="1" applyFont="1" applyAlignment="1">
      <alignment vertical="center"/>
    </xf>
    <xf numFmtId="0" fontId="7" fillId="0" borderId="0" xfId="0" applyFont="1"/>
    <xf numFmtId="0" fontId="6" fillId="0" borderId="0" xfId="0" applyFont="1" applyAlignment="1"/>
    <xf numFmtId="0" fontId="13" fillId="0" borderId="0" xfId="0" applyFont="1" applyAlignment="1">
      <alignment horizontal="right"/>
    </xf>
    <xf numFmtId="0" fontId="6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/>
    </xf>
    <xf numFmtId="4" fontId="8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10" fontId="8" fillId="0" borderId="9" xfId="0" applyNumberFormat="1" applyFont="1" applyBorder="1" applyAlignment="1">
      <alignment horizontal="center" vertical="center"/>
    </xf>
    <xf numFmtId="166" fontId="8" fillId="0" borderId="0" xfId="1" applyFont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10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10" fontId="8" fillId="0" borderId="1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0" fontId="17" fillId="6" borderId="8" xfId="0" applyFont="1" applyFill="1" applyBorder="1" applyAlignment="1">
      <alignment horizontal="left" vertical="center" wrapText="1"/>
    </xf>
    <xf numFmtId="166" fontId="17" fillId="6" borderId="8" xfId="1" applyFont="1" applyFill="1" applyBorder="1" applyAlignment="1">
      <alignment vertical="center"/>
    </xf>
    <xf numFmtId="0" fontId="15" fillId="0" borderId="0" xfId="0" applyFont="1" applyAlignment="1">
      <alignment horizontal="right"/>
    </xf>
    <xf numFmtId="14" fontId="18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3" borderId="8" xfId="0" applyFont="1" applyFill="1" applyBorder="1" applyAlignment="1">
      <alignment vertical="center"/>
    </xf>
    <xf numFmtId="14" fontId="18" fillId="3" borderId="8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166" fontId="18" fillId="3" borderId="8" xfId="1" applyFont="1" applyFill="1" applyBorder="1" applyAlignment="1">
      <alignment vertical="center"/>
    </xf>
    <xf numFmtId="166" fontId="18" fillId="7" borderId="8" xfId="1" applyFont="1" applyFill="1" applyBorder="1" applyAlignment="1">
      <alignment vertical="center"/>
    </xf>
    <xf numFmtId="10" fontId="18" fillId="7" borderId="8" xfId="37" applyNumberFormat="1" applyFont="1" applyFill="1" applyBorder="1" applyAlignment="1">
      <alignment vertical="center"/>
    </xf>
    <xf numFmtId="0" fontId="18" fillId="3" borderId="8" xfId="2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8" xfId="2" applyNumberFormat="1" applyFont="1" applyFill="1" applyBorder="1" applyAlignment="1">
      <alignment horizontal="center" vertical="center"/>
    </xf>
    <xf numFmtId="0" fontId="18" fillId="0" borderId="8" xfId="2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66" fontId="18" fillId="0" borderId="8" xfId="1" applyFont="1" applyFill="1" applyBorder="1" applyAlignment="1">
      <alignment vertical="center"/>
    </xf>
    <xf numFmtId="166" fontId="18" fillId="0" borderId="8" xfId="1" applyFont="1" applyBorder="1" applyAlignment="1">
      <alignment vertical="center"/>
    </xf>
    <xf numFmtId="166" fontId="8" fillId="9" borderId="8" xfId="1" applyFont="1" applyFill="1" applyBorder="1" applyAlignment="1">
      <alignment vertical="center"/>
    </xf>
    <xf numFmtId="166" fontId="8" fillId="0" borderId="11" xfId="1" applyFont="1" applyBorder="1" applyAlignment="1">
      <alignment horizontal="right" vertical="center"/>
    </xf>
    <xf numFmtId="166" fontId="8" fillId="0" borderId="0" xfId="1" applyFont="1" applyBorder="1" applyAlignment="1">
      <alignment horizontal="right" vertical="center"/>
    </xf>
    <xf numFmtId="0" fontId="17" fillId="10" borderId="0" xfId="0" applyFont="1" applyFill="1" applyAlignment="1">
      <alignment vertical="center"/>
    </xf>
    <xf numFmtId="0" fontId="17" fillId="11" borderId="0" xfId="0" applyFont="1" applyFill="1" applyBorder="1" applyAlignment="1">
      <alignment horizontal="left" vertical="center" wrapText="1"/>
    </xf>
    <xf numFmtId="166" fontId="17" fillId="11" borderId="0" xfId="1" applyFont="1" applyFill="1" applyBorder="1" applyAlignment="1">
      <alignment vertical="center"/>
    </xf>
    <xf numFmtId="9" fontId="8" fillId="0" borderId="0" xfId="37" applyFont="1" applyAlignment="1">
      <alignment vertical="center"/>
    </xf>
    <xf numFmtId="166" fontId="8" fillId="11" borderId="0" xfId="1" applyFont="1" applyFill="1" applyBorder="1" applyAlignment="1">
      <alignment horizontal="right" vertical="center"/>
    </xf>
    <xf numFmtId="4" fontId="8" fillId="11" borderId="0" xfId="0" applyNumberFormat="1" applyFont="1" applyFill="1" applyBorder="1" applyAlignment="1">
      <alignment horizontal="right" vertical="center"/>
    </xf>
    <xf numFmtId="10" fontId="8" fillId="11" borderId="0" xfId="0" applyNumberFormat="1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right" vertical="center"/>
    </xf>
    <xf numFmtId="0" fontId="8" fillId="11" borderId="0" xfId="0" applyFont="1" applyFill="1" applyAlignment="1">
      <alignment vertical="center"/>
    </xf>
    <xf numFmtId="166" fontId="8" fillId="11" borderId="8" xfId="1" applyFont="1" applyFill="1" applyBorder="1" applyAlignment="1">
      <alignment vertical="center"/>
    </xf>
    <xf numFmtId="10" fontId="8" fillId="11" borderId="8" xfId="37" applyNumberFormat="1" applyFont="1" applyFill="1" applyBorder="1" applyAlignment="1">
      <alignment vertical="center"/>
    </xf>
    <xf numFmtId="168" fontId="17" fillId="11" borderId="0" xfId="1" applyNumberFormat="1" applyFont="1" applyFill="1" applyAlignment="1">
      <alignment vertical="center"/>
    </xf>
    <xf numFmtId="43" fontId="17" fillId="11" borderId="0" xfId="1" applyNumberFormat="1" applyFont="1" applyFill="1" applyAlignment="1">
      <alignment vertical="center"/>
    </xf>
    <xf numFmtId="168" fontId="8" fillId="11" borderId="0" xfId="1" applyNumberFormat="1" applyFont="1" applyFill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67" fontId="15" fillId="0" borderId="0" xfId="0" quotePrefix="1" applyNumberFormat="1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/>
    </xf>
    <xf numFmtId="164" fontId="14" fillId="0" borderId="10" xfId="0" applyNumberFormat="1" applyFont="1" applyBorder="1" applyAlignment="1">
      <alignment horizontal="right" vertical="center"/>
    </xf>
    <xf numFmtId="0" fontId="21" fillId="0" borderId="0" xfId="0" applyFont="1"/>
    <xf numFmtId="0" fontId="22" fillId="11" borderId="12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horizontal="center" vertical="center" wrapText="1"/>
    </xf>
    <xf numFmtId="0" fontId="21" fillId="0" borderId="0" xfId="0" applyFont="1" applyFill="1"/>
    <xf numFmtId="169" fontId="23" fillId="0" borderId="0" xfId="1" applyNumberFormat="1" applyFont="1" applyFill="1" applyBorder="1" applyAlignment="1" applyProtection="1">
      <alignment horizontal="center" vertical="center"/>
      <protection locked="0"/>
    </xf>
    <xf numFmtId="0" fontId="21" fillId="11" borderId="0" xfId="0" applyFont="1" applyFill="1"/>
    <xf numFmtId="0" fontId="21" fillId="11" borderId="0" xfId="0" applyFont="1" applyFill="1" applyAlignment="1">
      <alignment vertical="center"/>
    </xf>
    <xf numFmtId="0" fontId="22" fillId="11" borderId="14" xfId="0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4" fillId="11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1" fillId="12" borderId="0" xfId="0" applyFont="1" applyFill="1"/>
    <xf numFmtId="0" fontId="27" fillId="13" borderId="15" xfId="0" applyFont="1" applyFill="1" applyBorder="1" applyAlignment="1" applyProtection="1">
      <alignment horizontal="center" vertical="center"/>
    </xf>
    <xf numFmtId="0" fontId="27" fillId="13" borderId="16" xfId="0" applyFont="1" applyFill="1" applyBorder="1" applyAlignment="1" applyProtection="1">
      <alignment horizontal="center" vertical="center"/>
    </xf>
    <xf numFmtId="0" fontId="27" fillId="13" borderId="17" xfId="0" applyFont="1" applyFill="1" applyBorder="1" applyAlignment="1" applyProtection="1">
      <alignment horizontal="center" vertical="center"/>
    </xf>
    <xf numFmtId="0" fontId="27" fillId="13" borderId="18" xfId="0" applyFont="1" applyFill="1" applyBorder="1" applyAlignment="1" applyProtection="1">
      <alignment horizontal="center" vertical="center"/>
    </xf>
    <xf numFmtId="0" fontId="28" fillId="13" borderId="18" xfId="0" applyFont="1" applyFill="1" applyBorder="1" applyAlignment="1" applyProtection="1">
      <alignment horizontal="center" vertical="center"/>
    </xf>
    <xf numFmtId="0" fontId="27" fillId="13" borderId="19" xfId="0" applyFont="1" applyFill="1" applyBorder="1" applyAlignment="1" applyProtection="1">
      <alignment horizontal="center"/>
    </xf>
    <xf numFmtId="0" fontId="27" fillId="13" borderId="20" xfId="0" applyFont="1" applyFill="1" applyBorder="1" applyAlignment="1" applyProtection="1">
      <alignment horizontal="center"/>
    </xf>
    <xf numFmtId="0" fontId="27" fillId="13" borderId="7" xfId="0" applyFont="1" applyFill="1" applyBorder="1" applyAlignment="1" applyProtection="1">
      <alignment horizontal="center"/>
    </xf>
    <xf numFmtId="0" fontId="27" fillId="13" borderId="21" xfId="0" applyFont="1" applyFill="1" applyBorder="1" applyAlignment="1" applyProtection="1">
      <alignment horizontal="center"/>
    </xf>
    <xf numFmtId="0" fontId="29" fillId="0" borderId="22" xfId="0" applyFont="1" applyFill="1" applyBorder="1" applyAlignment="1" applyProtection="1">
      <alignment horizontal="center"/>
    </xf>
    <xf numFmtId="0" fontId="21" fillId="0" borderId="0" xfId="0" applyFont="1" applyFill="1" applyBorder="1"/>
    <xf numFmtId="0" fontId="29" fillId="0" borderId="23" xfId="0" applyFont="1" applyBorder="1" applyAlignment="1" applyProtection="1">
      <alignment horizontal="center" vertical="center" wrapText="1"/>
    </xf>
    <xf numFmtId="0" fontId="29" fillId="11" borderId="24" xfId="0" applyFont="1" applyFill="1" applyBorder="1" applyAlignment="1" applyProtection="1">
      <alignment horizontal="center" vertical="center" wrapText="1"/>
    </xf>
    <xf numFmtId="0" fontId="30" fillId="0" borderId="18" xfId="0" applyFont="1" applyBorder="1" applyAlignment="1" applyProtection="1">
      <alignment horizontal="center" vertical="center" wrapText="1"/>
    </xf>
    <xf numFmtId="0" fontId="30" fillId="0" borderId="25" xfId="0" applyFont="1" applyBorder="1" applyAlignment="1" applyProtection="1">
      <alignment horizontal="center" vertical="center" wrapText="1"/>
    </xf>
    <xf numFmtId="0" fontId="30" fillId="0" borderId="26" xfId="0" applyFont="1" applyBorder="1" applyAlignment="1" applyProtection="1">
      <alignment horizontal="center" vertical="center" wrapText="1"/>
    </xf>
    <xf numFmtId="0" fontId="29" fillId="0" borderId="27" xfId="0" applyFont="1" applyBorder="1" applyAlignment="1" applyProtection="1">
      <alignment horizontal="center" vertical="center" wrapText="1"/>
    </xf>
    <xf numFmtId="0" fontId="29" fillId="11" borderId="28" xfId="0" applyFont="1" applyFill="1" applyBorder="1" applyAlignment="1" applyProtection="1">
      <alignment horizontal="center" vertical="center" wrapText="1"/>
    </xf>
    <xf numFmtId="0" fontId="30" fillId="0" borderId="29" xfId="0" applyFont="1" applyBorder="1" applyAlignment="1" applyProtection="1">
      <alignment horizontal="center" vertical="center" wrapText="1"/>
    </xf>
    <xf numFmtId="0" fontId="30" fillId="0" borderId="30" xfId="0" applyFont="1" applyBorder="1" applyAlignment="1" applyProtection="1">
      <alignment horizontal="center" vertical="center" wrapText="1"/>
    </xf>
    <xf numFmtId="0" fontId="30" fillId="0" borderId="31" xfId="0" applyFont="1" applyBorder="1" applyAlignment="1" applyProtection="1">
      <alignment horizontal="center" vertical="center" wrapText="1"/>
    </xf>
    <xf numFmtId="0" fontId="29" fillId="11" borderId="22" xfId="0" applyFont="1" applyFill="1" applyBorder="1" applyAlignment="1" applyProtection="1">
      <alignment horizontal="center" vertical="center" wrapText="1"/>
    </xf>
    <xf numFmtId="0" fontId="30" fillId="0" borderId="23" xfId="0" applyFont="1" applyBorder="1" applyAlignment="1" applyProtection="1">
      <alignment horizontal="center" vertical="center" wrapText="1"/>
    </xf>
    <xf numFmtId="0" fontId="30" fillId="0" borderId="24" xfId="0" applyFont="1" applyBorder="1" applyAlignment="1" applyProtection="1">
      <alignment horizontal="center" vertical="center" wrapText="1"/>
    </xf>
    <xf numFmtId="0" fontId="30" fillId="0" borderId="32" xfId="0" applyFont="1" applyBorder="1" applyAlignment="1" applyProtection="1">
      <alignment horizontal="center" vertical="center" wrapText="1"/>
    </xf>
    <xf numFmtId="0" fontId="30" fillId="0" borderId="27" xfId="0" applyFont="1" applyBorder="1" applyAlignment="1" applyProtection="1">
      <alignment horizontal="center" vertical="center" wrapText="1"/>
    </xf>
    <xf numFmtId="0" fontId="30" fillId="0" borderId="28" xfId="0" applyFont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horizontal="center" vertical="center" wrapText="1"/>
    </xf>
    <xf numFmtId="0" fontId="30" fillId="0" borderId="34" xfId="0" applyFont="1" applyBorder="1" applyAlignment="1" applyProtection="1">
      <alignment horizontal="center" vertical="center" wrapText="1"/>
    </xf>
    <xf numFmtId="0" fontId="29" fillId="11" borderId="22" xfId="0" applyFont="1" applyFill="1" applyBorder="1" applyAlignment="1" applyProtection="1">
      <alignment horizontal="center" vertical="top" wrapText="1"/>
    </xf>
    <xf numFmtId="0" fontId="30" fillId="11" borderId="27" xfId="0" applyFont="1" applyFill="1" applyBorder="1" applyAlignment="1" applyProtection="1">
      <alignment horizontal="center" vertical="top" wrapText="1"/>
    </xf>
    <xf numFmtId="0" fontId="30" fillId="11" borderId="22" xfId="0" applyFont="1" applyFill="1" applyBorder="1" applyAlignment="1" applyProtection="1">
      <alignment horizontal="center" vertical="top" wrapText="1"/>
    </xf>
    <xf numFmtId="0" fontId="30" fillId="11" borderId="23" xfId="0" applyFont="1" applyFill="1" applyBorder="1" applyAlignment="1" applyProtection="1">
      <alignment horizontal="center" vertical="top" wrapText="1"/>
    </xf>
    <xf numFmtId="0" fontId="30" fillId="11" borderId="35" xfId="0" applyFont="1" applyFill="1" applyBorder="1" applyAlignment="1" applyProtection="1">
      <alignment horizontal="center" vertical="top" wrapText="1"/>
    </xf>
    <xf numFmtId="0" fontId="30" fillId="0" borderId="36" xfId="0" applyFont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 wrapText="1"/>
    </xf>
    <xf numFmtId="0" fontId="30" fillId="0" borderId="24" xfId="0" applyFont="1" applyBorder="1" applyAlignment="1" applyProtection="1">
      <alignment horizontal="center" vertical="center" wrapText="1"/>
    </xf>
    <xf numFmtId="0" fontId="30" fillId="0" borderId="35" xfId="0" applyFont="1" applyBorder="1" applyAlignment="1" applyProtection="1">
      <alignment horizontal="center" vertical="center" wrapText="1"/>
    </xf>
    <xf numFmtId="0" fontId="29" fillId="11" borderId="37" xfId="0" applyFont="1" applyFill="1" applyBorder="1" applyAlignment="1" applyProtection="1">
      <alignment horizontal="center" vertical="center" wrapText="1"/>
    </xf>
    <xf numFmtId="0" fontId="29" fillId="11" borderId="38" xfId="0" applyFont="1" applyFill="1" applyBorder="1" applyAlignment="1" applyProtection="1">
      <alignment horizontal="center" vertical="center" wrapText="1"/>
    </xf>
    <xf numFmtId="0" fontId="29" fillId="11" borderId="39" xfId="0" applyFont="1" applyFill="1" applyBorder="1" applyAlignment="1" applyProtection="1">
      <alignment horizontal="center" vertical="center" wrapText="1"/>
    </xf>
    <xf numFmtId="0" fontId="29" fillId="11" borderId="40" xfId="0" applyFont="1" applyFill="1" applyBorder="1" applyAlignment="1" applyProtection="1">
      <alignment horizontal="center" vertical="center" wrapText="1"/>
    </xf>
    <xf numFmtId="169" fontId="23" fillId="0" borderId="39" xfId="1" applyNumberFormat="1" applyFont="1" applyBorder="1" applyAlignment="1" applyProtection="1">
      <alignment horizontal="center" vertical="center"/>
      <protection locked="0"/>
    </xf>
    <xf numFmtId="0" fontId="21" fillId="12" borderId="0" xfId="0" applyFont="1" applyFill="1" applyAlignment="1">
      <alignment vertical="center"/>
    </xf>
    <xf numFmtId="0" fontId="29" fillId="0" borderId="41" xfId="0" applyFont="1" applyBorder="1" applyAlignment="1" applyProtection="1">
      <alignment horizontal="center" vertical="center"/>
    </xf>
    <xf numFmtId="169" fontId="23" fillId="0" borderId="41" xfId="1" applyNumberFormat="1" applyFont="1" applyBorder="1" applyAlignment="1" applyProtection="1">
      <alignment horizontal="center" vertical="center"/>
      <protection locked="0"/>
    </xf>
    <xf numFmtId="169" fontId="31" fillId="0" borderId="41" xfId="1" applyNumberFormat="1" applyFont="1" applyBorder="1" applyAlignment="1" applyProtection="1">
      <alignment horizontal="center" vertical="center"/>
      <protection locked="0"/>
    </xf>
    <xf numFmtId="169" fontId="29" fillId="0" borderId="41" xfId="1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9" fillId="0" borderId="25" xfId="0" applyFont="1" applyBorder="1" applyAlignment="1" applyProtection="1">
      <alignment horizontal="center" vertical="center"/>
    </xf>
    <xf numFmtId="169" fontId="23" fillId="0" borderId="25" xfId="1" applyNumberFormat="1" applyFont="1" applyBorder="1" applyAlignment="1" applyProtection="1">
      <alignment horizontal="center" vertical="center"/>
      <protection locked="0"/>
    </xf>
    <xf numFmtId="0" fontId="29" fillId="14" borderId="25" xfId="0" applyFont="1" applyFill="1" applyBorder="1" applyAlignment="1" applyProtection="1">
      <alignment horizontal="center" vertical="center"/>
    </xf>
    <xf numFmtId="169" fontId="29" fillId="14" borderId="25" xfId="0" applyNumberFormat="1" applyFont="1" applyFill="1" applyBorder="1" applyAlignment="1" applyProtection="1">
      <alignment horizontal="center" vertical="center"/>
    </xf>
    <xf numFmtId="169" fontId="32" fillId="0" borderId="25" xfId="1" applyNumberFormat="1" applyFont="1" applyBorder="1" applyAlignment="1" applyProtection="1">
      <alignment horizontal="center" vertical="center"/>
      <protection locked="0"/>
    </xf>
    <xf numFmtId="0" fontId="33" fillId="14" borderId="25" xfId="0" applyFont="1" applyFill="1" applyBorder="1" applyAlignment="1" applyProtection="1">
      <alignment horizontal="center" vertical="center"/>
    </xf>
    <xf numFmtId="0" fontId="34" fillId="11" borderId="12" xfId="0" applyFont="1" applyFill="1" applyBorder="1" applyAlignment="1">
      <alignment horizontal="left" vertical="center" wrapText="1"/>
    </xf>
    <xf numFmtId="0" fontId="34" fillId="11" borderId="13" xfId="0" applyFont="1" applyFill="1" applyBorder="1" applyAlignment="1">
      <alignment horizontal="left" vertical="center" wrapText="1"/>
    </xf>
    <xf numFmtId="0" fontId="34" fillId="11" borderId="4" xfId="0" applyFont="1" applyFill="1" applyBorder="1" applyAlignment="1">
      <alignment horizontal="left" vertical="center" wrapText="1"/>
    </xf>
    <xf numFmtId="0" fontId="34" fillId="15" borderId="12" xfId="0" applyFont="1" applyFill="1" applyBorder="1" applyAlignment="1">
      <alignment horizontal="left" vertical="center" wrapText="1"/>
    </xf>
    <xf numFmtId="0" fontId="34" fillId="15" borderId="13" xfId="0" applyFont="1" applyFill="1" applyBorder="1" applyAlignment="1">
      <alignment horizontal="left" vertical="center" wrapText="1"/>
    </xf>
    <xf numFmtId="0" fontId="34" fillId="15" borderId="4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vertical="center"/>
    </xf>
    <xf numFmtId="0" fontId="34" fillId="11" borderId="14" xfId="0" applyFont="1" applyFill="1" applyBorder="1" applyAlignment="1">
      <alignment horizontal="left" vertical="center" wrapText="1"/>
    </xf>
    <xf numFmtId="0" fontId="34" fillId="11" borderId="0" xfId="0" applyFont="1" applyFill="1" applyBorder="1" applyAlignment="1">
      <alignment horizontal="left" vertical="center" wrapText="1"/>
    </xf>
    <xf numFmtId="0" fontId="34" fillId="11" borderId="5" xfId="0" applyFont="1" applyFill="1" applyBorder="1" applyAlignment="1">
      <alignment horizontal="left" vertical="center" wrapText="1"/>
    </xf>
    <xf numFmtId="0" fontId="34" fillId="15" borderId="14" xfId="0" applyFont="1" applyFill="1" applyBorder="1" applyAlignment="1">
      <alignment horizontal="left" vertical="center" wrapText="1"/>
    </xf>
    <xf numFmtId="0" fontId="34" fillId="15" borderId="0" xfId="0" applyFont="1" applyFill="1" applyBorder="1" applyAlignment="1">
      <alignment horizontal="left" vertical="center" wrapText="1"/>
    </xf>
    <xf numFmtId="0" fontId="34" fillId="15" borderId="5" xfId="0" applyFont="1" applyFill="1" applyBorder="1" applyAlignment="1">
      <alignment horizontal="left" vertical="center" wrapText="1"/>
    </xf>
    <xf numFmtId="0" fontId="21" fillId="11" borderId="0" xfId="0" applyFont="1" applyFill="1" applyAlignment="1"/>
    <xf numFmtId="0" fontId="22" fillId="11" borderId="14" xfId="0" applyFont="1" applyFill="1" applyBorder="1" applyAlignment="1">
      <alignment horizontal="left" vertical="center" wrapText="1"/>
    </xf>
    <xf numFmtId="0" fontId="22" fillId="11" borderId="0" xfId="0" applyFont="1" applyFill="1" applyBorder="1" applyAlignment="1">
      <alignment horizontal="left" vertical="center" wrapText="1"/>
    </xf>
    <xf numFmtId="0" fontId="22" fillId="11" borderId="5" xfId="0" applyFont="1" applyFill="1" applyBorder="1" applyAlignment="1">
      <alignment horizontal="left" vertical="center" wrapText="1"/>
    </xf>
    <xf numFmtId="0" fontId="34" fillId="15" borderId="14" xfId="0" applyFont="1" applyFill="1" applyBorder="1" applyAlignment="1">
      <alignment horizontal="left" vertical="center"/>
    </xf>
    <xf numFmtId="0" fontId="34" fillId="15" borderId="0" xfId="0" applyFont="1" applyFill="1" applyBorder="1" applyAlignment="1">
      <alignment horizontal="left" vertical="center"/>
    </xf>
    <xf numFmtId="0" fontId="34" fillId="15" borderId="5" xfId="0" applyFont="1" applyFill="1" applyBorder="1" applyAlignment="1">
      <alignment horizontal="left" vertical="center"/>
    </xf>
    <xf numFmtId="0" fontId="35" fillId="11" borderId="0" xfId="0" applyFont="1" applyFill="1" applyAlignment="1"/>
    <xf numFmtId="0" fontId="21" fillId="0" borderId="0" xfId="0" applyFont="1" applyFill="1" applyAlignment="1"/>
    <xf numFmtId="0" fontId="22" fillId="15" borderId="14" xfId="0" applyFont="1" applyFill="1" applyBorder="1" applyAlignment="1">
      <alignment vertical="center"/>
    </xf>
    <xf numFmtId="0" fontId="35" fillId="15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0" fontId="35" fillId="11" borderId="5" xfId="0" applyFont="1" applyFill="1" applyBorder="1" applyAlignment="1">
      <alignment vertical="center"/>
    </xf>
    <xf numFmtId="0" fontId="22" fillId="11" borderId="42" xfId="0" applyFont="1" applyFill="1" applyBorder="1" applyAlignment="1">
      <alignment horizontal="left" vertical="center" wrapText="1"/>
    </xf>
    <xf numFmtId="0" fontId="22" fillId="11" borderId="43" xfId="0" applyFont="1" applyFill="1" applyBorder="1" applyAlignment="1">
      <alignment horizontal="left" vertical="center" wrapText="1"/>
    </xf>
    <xf numFmtId="0" fontId="22" fillId="11" borderId="6" xfId="0" applyFont="1" applyFill="1" applyBorder="1" applyAlignment="1">
      <alignment horizontal="left" vertical="center" wrapText="1"/>
    </xf>
    <xf numFmtId="0" fontId="22" fillId="15" borderId="42" xfId="0" applyFont="1" applyFill="1" applyBorder="1" applyAlignment="1">
      <alignment vertical="center"/>
    </xf>
    <xf numFmtId="0" fontId="35" fillId="15" borderId="43" xfId="0" applyFont="1" applyFill="1" applyBorder="1" applyAlignment="1">
      <alignment vertical="center"/>
    </xf>
    <xf numFmtId="0" fontId="35" fillId="11" borderId="43" xfId="0" applyFont="1" applyFill="1" applyBorder="1" applyAlignment="1">
      <alignment vertical="center"/>
    </xf>
    <xf numFmtId="0" fontId="35" fillId="11" borderId="6" xfId="0" applyFont="1" applyFill="1" applyBorder="1" applyAlignment="1">
      <alignment vertical="center"/>
    </xf>
    <xf numFmtId="0" fontId="36" fillId="11" borderId="0" xfId="0" applyFont="1" applyFill="1" applyAlignment="1">
      <alignment vertical="center"/>
    </xf>
    <xf numFmtId="0" fontId="37" fillId="11" borderId="0" xfId="0" applyFont="1" applyFill="1" applyAlignment="1">
      <alignment vertical="center"/>
    </xf>
  </cellXfs>
  <cellStyles count="136">
    <cellStyle name="Comma 2" xfId="4"/>
    <cellStyle name="Currency 2" xfId="2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Millares" xfId="1" builtinId="3"/>
    <cellStyle name="Normal" xfId="0" builtinId="0"/>
    <cellStyle name="Percent 2" xfId="3"/>
    <cellStyle name="Porcentaje" xfId="3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8</xdr:col>
      <xdr:colOff>1333500</xdr:colOff>
      <xdr:row>4</xdr:row>
      <xdr:rowOff>28575</xdr:rowOff>
    </xdr:to>
    <xdr:pic>
      <xdr:nvPicPr>
        <xdr:cNvPr id="3" name="Imagen 2" descr="logo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54876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5"/>
  <sheetViews>
    <sheetView topLeftCell="A13" workbookViewId="0">
      <selection activeCell="C28" sqref="C28"/>
    </sheetView>
  </sheetViews>
  <sheetFormatPr baseColWidth="10" defaultColWidth="11.42578125" defaultRowHeight="15"/>
  <cols>
    <col min="1" max="1" width="12.85546875" customWidth="1"/>
    <col min="2" max="2" width="21.140625" hidden="1" customWidth="1"/>
    <col min="3" max="6" width="21.140625" customWidth="1"/>
  </cols>
  <sheetData>
    <row r="1" spans="1:6">
      <c r="A1" s="1"/>
    </row>
    <row r="2" spans="1:6" ht="15.75" thickBot="1">
      <c r="A2" s="1"/>
    </row>
    <row r="3" spans="1:6">
      <c r="A3" s="86" t="s">
        <v>0</v>
      </c>
      <c r="B3" s="86" t="s">
        <v>1</v>
      </c>
      <c r="C3" s="89" t="s">
        <v>2</v>
      </c>
      <c r="D3" s="89" t="s">
        <v>3</v>
      </c>
      <c r="E3" s="2" t="s">
        <v>4</v>
      </c>
      <c r="F3" s="2" t="s">
        <v>8</v>
      </c>
    </row>
    <row r="4" spans="1:6">
      <c r="A4" s="87"/>
      <c r="B4" s="87"/>
      <c r="C4" s="90"/>
      <c r="D4" s="90"/>
      <c r="E4" s="4" t="s">
        <v>5</v>
      </c>
      <c r="F4" s="4" t="s">
        <v>9</v>
      </c>
    </row>
    <row r="5" spans="1:6">
      <c r="A5" s="87"/>
      <c r="B5" s="87"/>
      <c r="C5" s="90"/>
      <c r="D5" s="90"/>
      <c r="E5" s="4" t="s">
        <v>6</v>
      </c>
      <c r="F5" s="4" t="s">
        <v>10</v>
      </c>
    </row>
    <row r="6" spans="1:6" ht="15.75" thickBot="1">
      <c r="A6" s="88"/>
      <c r="B6" s="88"/>
      <c r="C6" s="91"/>
      <c r="D6" s="91"/>
      <c r="E6" s="5" t="s">
        <v>7</v>
      </c>
      <c r="F6" s="3"/>
    </row>
    <row r="7" spans="1:6" ht="15.75" thickBot="1">
      <c r="A7" s="6" t="s">
        <v>11</v>
      </c>
      <c r="B7" s="5" t="s">
        <v>11</v>
      </c>
      <c r="C7" s="5" t="s">
        <v>11</v>
      </c>
      <c r="D7" s="5" t="s">
        <v>11</v>
      </c>
      <c r="E7" s="5" t="s">
        <v>12</v>
      </c>
      <c r="F7" s="5" t="s">
        <v>11</v>
      </c>
    </row>
    <row r="8" spans="1:6" ht="15.75" thickBot="1">
      <c r="A8" s="7">
        <v>0.01</v>
      </c>
      <c r="B8" s="8">
        <v>0.01</v>
      </c>
      <c r="C8" s="8">
        <v>496.07</v>
      </c>
      <c r="D8" s="8">
        <v>0</v>
      </c>
      <c r="E8" s="8">
        <v>1.92</v>
      </c>
      <c r="F8" s="8">
        <v>407.02</v>
      </c>
    </row>
    <row r="9" spans="1:6" ht="15.75" thickBot="1">
      <c r="A9" s="7">
        <v>496.08</v>
      </c>
      <c r="B9" s="8">
        <v>496.08</v>
      </c>
      <c r="C9" s="9">
        <v>1768.96</v>
      </c>
      <c r="D9" s="8">
        <v>9.52</v>
      </c>
      <c r="E9" s="8">
        <v>6.4</v>
      </c>
      <c r="F9" s="8">
        <v>407.02</v>
      </c>
    </row>
    <row r="10" spans="1:6" ht="15.75" thickBot="1">
      <c r="A10" s="7">
        <v>496.08</v>
      </c>
      <c r="B10" s="9">
        <v>1768.97</v>
      </c>
      <c r="C10" s="9">
        <v>2653.38</v>
      </c>
      <c r="D10" s="8">
        <v>9.52</v>
      </c>
      <c r="E10" s="8">
        <v>6.4</v>
      </c>
      <c r="F10" s="8">
        <v>406.83</v>
      </c>
    </row>
    <row r="11" spans="1:6" ht="15.75" thickBot="1">
      <c r="A11" s="7">
        <v>496.08</v>
      </c>
      <c r="B11" s="9">
        <v>2653.39</v>
      </c>
      <c r="C11" s="9">
        <v>3472.84</v>
      </c>
      <c r="D11" s="8">
        <v>9.52</v>
      </c>
      <c r="E11" s="8">
        <v>6.4</v>
      </c>
      <c r="F11" s="8">
        <v>406.62</v>
      </c>
    </row>
    <row r="12" spans="1:6" ht="15.75" thickBot="1">
      <c r="A12" s="7">
        <v>496.08</v>
      </c>
      <c r="B12" s="9">
        <v>3472.85</v>
      </c>
      <c r="C12" s="9">
        <v>3537.87</v>
      </c>
      <c r="D12" s="8">
        <v>9.52</v>
      </c>
      <c r="E12" s="8">
        <v>6.4</v>
      </c>
      <c r="F12" s="8">
        <v>392.77</v>
      </c>
    </row>
    <row r="13" spans="1:6" ht="15.75" thickBot="1">
      <c r="A13" s="7">
        <v>496.08</v>
      </c>
      <c r="B13" s="9">
        <v>3537.88</v>
      </c>
      <c r="C13" s="9">
        <v>4210.41</v>
      </c>
      <c r="D13" s="8">
        <v>9.52</v>
      </c>
      <c r="E13" s="8">
        <v>6.4</v>
      </c>
      <c r="F13" s="8">
        <v>382.46</v>
      </c>
    </row>
    <row r="14" spans="1:6" ht="15.75" thickBot="1">
      <c r="A14" s="10">
        <v>4210.42</v>
      </c>
      <c r="B14" s="9">
        <v>4210.42</v>
      </c>
      <c r="C14" s="9">
        <v>4446.1499999999996</v>
      </c>
      <c r="D14" s="8">
        <v>247.23</v>
      </c>
      <c r="E14" s="8">
        <v>10.88</v>
      </c>
      <c r="F14" s="8">
        <v>382.46</v>
      </c>
    </row>
    <row r="15" spans="1:6" ht="15.75" thickBot="1">
      <c r="A15" s="10">
        <v>4210.42</v>
      </c>
      <c r="B15" s="9">
        <v>4446.16</v>
      </c>
      <c r="C15" s="9">
        <v>4717.18</v>
      </c>
      <c r="D15" s="8">
        <v>247.23</v>
      </c>
      <c r="E15" s="8">
        <v>10.88</v>
      </c>
      <c r="F15" s="8">
        <v>354.23</v>
      </c>
    </row>
    <row r="16" spans="1:6" ht="15.75" thickBot="1">
      <c r="A16" s="10">
        <v>4210.42</v>
      </c>
      <c r="B16" s="9">
        <v>4717.1899999999996</v>
      </c>
      <c r="C16" s="9">
        <v>5335.42</v>
      </c>
      <c r="D16" s="8">
        <v>247.23</v>
      </c>
      <c r="E16" s="8">
        <v>10.88</v>
      </c>
      <c r="F16" s="8">
        <v>324.87</v>
      </c>
    </row>
    <row r="17" spans="1:6" ht="15.75" thickBot="1">
      <c r="A17" s="10">
        <v>4210.42</v>
      </c>
      <c r="B17" s="9">
        <v>5335.43</v>
      </c>
      <c r="C17" s="9">
        <v>6224.67</v>
      </c>
      <c r="D17" s="8">
        <v>247.23</v>
      </c>
      <c r="E17" s="8">
        <v>10.88</v>
      </c>
      <c r="F17" s="8">
        <v>294.63</v>
      </c>
    </row>
    <row r="18" spans="1:6" ht="15.75" thickBot="1">
      <c r="A18" s="10">
        <v>4210.42</v>
      </c>
      <c r="B18" s="9">
        <v>6224.68</v>
      </c>
      <c r="C18" s="9">
        <v>7113.9</v>
      </c>
      <c r="D18" s="8">
        <v>247.23</v>
      </c>
      <c r="E18" s="8">
        <v>10.88</v>
      </c>
      <c r="F18" s="8">
        <v>253.54</v>
      </c>
    </row>
    <row r="19" spans="1:6" ht="15.75" thickBot="1">
      <c r="A19" s="10">
        <v>4210.42</v>
      </c>
      <c r="B19" s="9">
        <v>7113.91</v>
      </c>
      <c r="C19" s="9">
        <v>7382.33</v>
      </c>
      <c r="D19" s="8">
        <v>247.23</v>
      </c>
      <c r="E19" s="8">
        <v>10.88</v>
      </c>
      <c r="F19" s="8">
        <v>217.61</v>
      </c>
    </row>
    <row r="20" spans="1:6" ht="15.75" thickBot="1">
      <c r="A20" s="10">
        <v>4210.42</v>
      </c>
      <c r="B20" s="9">
        <v>7382.34</v>
      </c>
      <c r="C20" s="9">
        <v>7399.42</v>
      </c>
      <c r="D20" s="8">
        <v>247.23</v>
      </c>
      <c r="E20" s="8">
        <v>10.88</v>
      </c>
      <c r="F20" s="8">
        <v>0</v>
      </c>
    </row>
    <row r="21" spans="1:6" ht="15.75" thickBot="1">
      <c r="A21" s="10">
        <v>7399.43</v>
      </c>
      <c r="B21" s="9">
        <v>7399.43</v>
      </c>
      <c r="C21" s="9">
        <v>8601.5</v>
      </c>
      <c r="D21" s="8">
        <v>594.24</v>
      </c>
      <c r="E21" s="8">
        <v>16</v>
      </c>
      <c r="F21" s="8">
        <v>0</v>
      </c>
    </row>
    <row r="22" spans="1:6" ht="15.75" thickBot="1">
      <c r="A22" s="10">
        <v>8601.51</v>
      </c>
      <c r="B22" s="9">
        <v>8601.51</v>
      </c>
      <c r="C22" s="9">
        <v>10298.35</v>
      </c>
      <c r="D22" s="8">
        <v>786.55</v>
      </c>
      <c r="E22" s="8">
        <v>17.920000000000002</v>
      </c>
      <c r="F22" s="8">
        <v>0</v>
      </c>
    </row>
    <row r="23" spans="1:6" ht="15.75" thickBot="1">
      <c r="A23" s="10">
        <v>10298.36</v>
      </c>
      <c r="B23" s="9">
        <v>10298.36</v>
      </c>
      <c r="C23" s="9">
        <v>20770.29</v>
      </c>
      <c r="D23" s="9">
        <v>1090.6199999999999</v>
      </c>
      <c r="E23" s="8">
        <v>21.36</v>
      </c>
      <c r="F23" s="8">
        <v>0</v>
      </c>
    </row>
    <row r="24" spans="1:6" ht="15.75" thickBot="1">
      <c r="A24" s="10">
        <v>20770.3</v>
      </c>
      <c r="B24" s="9">
        <v>20770.3</v>
      </c>
      <c r="C24" s="9">
        <v>32736.83</v>
      </c>
      <c r="D24" s="9">
        <v>3327.42</v>
      </c>
      <c r="E24" s="8">
        <v>23.52</v>
      </c>
      <c r="F24" s="8">
        <v>0</v>
      </c>
    </row>
    <row r="25" spans="1:6" ht="15.75" thickBot="1">
      <c r="A25" s="10">
        <v>32736.84</v>
      </c>
      <c r="B25" s="9">
        <v>32736.84</v>
      </c>
      <c r="C25" s="11" t="s">
        <v>13</v>
      </c>
      <c r="D25" s="9">
        <v>6141.95</v>
      </c>
      <c r="E25" s="8">
        <v>30</v>
      </c>
      <c r="F25" s="8">
        <v>0</v>
      </c>
    </row>
    <row r="29" spans="1:6">
      <c r="C29" t="s">
        <v>14</v>
      </c>
      <c r="D29" s="12">
        <v>40000</v>
      </c>
      <c r="E29" s="12">
        <v>5000</v>
      </c>
    </row>
    <row r="30" spans="1:6">
      <c r="A30" t="s">
        <v>21</v>
      </c>
      <c r="C30" t="s">
        <v>15</v>
      </c>
      <c r="D30" s="13">
        <f>+A25</f>
        <v>32736.84</v>
      </c>
      <c r="E30" s="13">
        <f>+A17</f>
        <v>4210.42</v>
      </c>
    </row>
    <row r="31" spans="1:6">
      <c r="A31" t="s">
        <v>22</v>
      </c>
      <c r="C31" t="s">
        <v>16</v>
      </c>
      <c r="D31" s="12">
        <f>+D29-D30</f>
        <v>7263.16</v>
      </c>
      <c r="E31" s="12">
        <f>+E29-E30</f>
        <v>789.57999999999993</v>
      </c>
    </row>
    <row r="32" spans="1:6">
      <c r="A32" t="s">
        <v>23</v>
      </c>
      <c r="C32" t="s">
        <v>17</v>
      </c>
      <c r="D32" s="13">
        <f>+E25%</f>
        <v>0.3</v>
      </c>
      <c r="E32" s="13">
        <f>+E17%</f>
        <v>0.10880000000000001</v>
      </c>
    </row>
    <row r="33" spans="1:5">
      <c r="A33" t="s">
        <v>22</v>
      </c>
      <c r="C33" t="s">
        <v>18</v>
      </c>
      <c r="D33" s="12">
        <f>+D31*D32</f>
        <v>2178.9479999999999</v>
      </c>
      <c r="E33" s="12">
        <f>+E31*E32</f>
        <v>85.906303999999992</v>
      </c>
    </row>
    <row r="34" spans="1:5">
      <c r="A34" t="s">
        <v>24</v>
      </c>
      <c r="C34" t="s">
        <v>19</v>
      </c>
      <c r="D34" s="13">
        <f>+D25</f>
        <v>6141.95</v>
      </c>
      <c r="E34" s="13">
        <f>+D17</f>
        <v>247.23</v>
      </c>
    </row>
    <row r="35" spans="1:5">
      <c r="A35" t="s">
        <v>22</v>
      </c>
      <c r="C35" t="s">
        <v>20</v>
      </c>
      <c r="D35" s="12">
        <f>D33+D34</f>
        <v>8320.8979999999992</v>
      </c>
      <c r="E35" s="12">
        <f>E33+E34</f>
        <v>333.136304</v>
      </c>
    </row>
  </sheetData>
  <mergeCells count="4">
    <mergeCell ref="A3:A6"/>
    <mergeCell ref="B3:B6"/>
    <mergeCell ref="C3:C6"/>
    <mergeCell ref="D3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"/>
  <sheetViews>
    <sheetView showGridLines="0" zoomScaleNormal="100" workbookViewId="0">
      <selection activeCell="H8" sqref="H8"/>
    </sheetView>
  </sheetViews>
  <sheetFormatPr baseColWidth="10" defaultColWidth="12.42578125" defaultRowHeight="15"/>
  <cols>
    <col min="1" max="2" width="13.7109375" style="17" bestFit="1" customWidth="1"/>
    <col min="3" max="3" width="12.140625" style="17" bestFit="1" customWidth="1"/>
    <col min="4" max="4" width="35.42578125" style="17" bestFit="1" customWidth="1"/>
    <col min="5" max="5" width="4.42578125" style="17" customWidth="1"/>
    <col min="6" max="6" width="3.85546875" style="17" bestFit="1" customWidth="1"/>
    <col min="7" max="7" width="40.28515625" style="17" bestFit="1" customWidth="1"/>
    <col min="8" max="8" width="16.140625" style="17" bestFit="1" customWidth="1"/>
    <col min="9" max="9" width="12.140625" style="17" bestFit="1" customWidth="1"/>
    <col min="10" max="10" width="40.28515625" style="17" bestFit="1" customWidth="1"/>
    <col min="11" max="11" width="12" style="17" bestFit="1" customWidth="1"/>
    <col min="12" max="12" width="2.28515625" style="17" customWidth="1"/>
    <col min="13" max="13" width="24.42578125" style="17" bestFit="1" customWidth="1"/>
    <col min="14" max="16384" width="12.42578125" style="17"/>
  </cols>
  <sheetData>
    <row r="1" spans="1:8" s="37" customFormat="1" ht="48" thickTop="1">
      <c r="A1" s="38" t="s">
        <v>25</v>
      </c>
      <c r="B1" s="38" t="s">
        <v>2</v>
      </c>
      <c r="C1" s="38" t="s">
        <v>3</v>
      </c>
      <c r="D1" s="39" t="s">
        <v>71</v>
      </c>
    </row>
    <row r="2" spans="1:8" s="40" customFormat="1" ht="15.75">
      <c r="A2" s="39" t="s">
        <v>11</v>
      </c>
      <c r="B2" s="39" t="s">
        <v>11</v>
      </c>
      <c r="C2" s="39" t="s">
        <v>11</v>
      </c>
      <c r="D2" s="39" t="s">
        <v>12</v>
      </c>
    </row>
    <row r="3" spans="1:8">
      <c r="A3" s="44">
        <v>0.01</v>
      </c>
      <c r="B3" s="44">
        <v>496.07</v>
      </c>
      <c r="C3" s="44">
        <v>0</v>
      </c>
      <c r="D3" s="45">
        <v>1.9199999999999998E-2</v>
      </c>
      <c r="H3" s="80"/>
    </row>
    <row r="4" spans="1:8" ht="15.75">
      <c r="A4" s="41">
        <v>496.08</v>
      </c>
      <c r="B4" s="42">
        <v>4210.41</v>
      </c>
      <c r="C4" s="41">
        <v>9.52</v>
      </c>
      <c r="D4" s="43">
        <v>6.4000000000000001E-2</v>
      </c>
      <c r="F4" s="31"/>
      <c r="G4" s="36" t="s">
        <v>75</v>
      </c>
      <c r="H4" s="69"/>
    </row>
    <row r="5" spans="1:8">
      <c r="A5" s="42">
        <v>4210.42</v>
      </c>
      <c r="B5" s="42">
        <v>7399.42</v>
      </c>
      <c r="C5" s="41">
        <v>247.24</v>
      </c>
      <c r="D5" s="43">
        <v>0.10879999999999999</v>
      </c>
      <c r="F5" s="34" t="s">
        <v>21</v>
      </c>
      <c r="G5" s="35" t="s">
        <v>15</v>
      </c>
      <c r="H5" s="81">
        <f>IF(H4&lt;=B3,A3,IF(H4&lt;=B4,A4,IF(H4&lt;=B5,A5,IF(H4&lt;=B6,A6,IF(H4&lt;=B7,A7,IF(H4&lt;=B8,A8,IF(H4&lt;=B9,A9,IF(H4&lt;=B10,A10,IF(H4&lt;=B11,A11,IF(H4&lt;=B12,A12,IF(H4&gt;=A13,A13,FALSE)))))))))))</f>
        <v>0.01</v>
      </c>
    </row>
    <row r="6" spans="1:8">
      <c r="A6" s="42">
        <v>7399.43</v>
      </c>
      <c r="B6" s="42">
        <v>8601.5</v>
      </c>
      <c r="C6" s="41">
        <v>594.21</v>
      </c>
      <c r="D6" s="43">
        <v>0.16</v>
      </c>
      <c r="F6" s="34" t="s">
        <v>22</v>
      </c>
      <c r="G6" s="35" t="s">
        <v>16</v>
      </c>
      <c r="H6" s="81">
        <f>H4-H5</f>
        <v>-0.01</v>
      </c>
    </row>
    <row r="7" spans="1:8">
      <c r="A7" s="77">
        <v>8601.51</v>
      </c>
      <c r="B7" s="77">
        <v>10298.35</v>
      </c>
      <c r="C7" s="79">
        <v>786.54</v>
      </c>
      <c r="D7" s="78">
        <v>0.1792</v>
      </c>
      <c r="F7" s="34" t="s">
        <v>23</v>
      </c>
      <c r="G7" s="35" t="s">
        <v>17</v>
      </c>
      <c r="H7" s="82">
        <f>VLOOKUP(H5,A3:D13,4,FALSE)</f>
        <v>1.9199999999999998E-2</v>
      </c>
    </row>
    <row r="8" spans="1:8">
      <c r="A8" s="42">
        <v>10298.36</v>
      </c>
      <c r="B8" s="42">
        <v>20770.29</v>
      </c>
      <c r="C8" s="42">
        <v>1090.6099999999999</v>
      </c>
      <c r="D8" s="43">
        <v>0.21360000000000001</v>
      </c>
      <c r="F8" s="34" t="s">
        <v>22</v>
      </c>
      <c r="G8" s="35" t="s">
        <v>18</v>
      </c>
      <c r="H8" s="81">
        <f>H6*H7</f>
        <v>-1.9199999999999998E-4</v>
      </c>
    </row>
    <row r="9" spans="1:8">
      <c r="A9" s="42">
        <v>20770.3</v>
      </c>
      <c r="B9" s="42">
        <v>32736.83</v>
      </c>
      <c r="C9" s="42">
        <v>3327.42</v>
      </c>
      <c r="D9" s="43">
        <v>0.23519999999999999</v>
      </c>
      <c r="F9" s="34" t="s">
        <v>24</v>
      </c>
      <c r="G9" s="35" t="s">
        <v>19</v>
      </c>
      <c r="H9" s="81">
        <f>VLOOKUP(H5,A3:D13,3,FALSE)</f>
        <v>0</v>
      </c>
    </row>
    <row r="10" spans="1:8">
      <c r="A10" s="42">
        <v>32736.84</v>
      </c>
      <c r="B10" s="42">
        <v>62500</v>
      </c>
      <c r="C10" s="42">
        <v>6141.95</v>
      </c>
      <c r="D10" s="43">
        <v>0.3</v>
      </c>
      <c r="F10" s="34" t="s">
        <v>22</v>
      </c>
      <c r="G10" s="35" t="s">
        <v>80</v>
      </c>
      <c r="H10" s="69">
        <f>H8+H9</f>
        <v>-1.9199999999999998E-4</v>
      </c>
    </row>
    <row r="11" spans="1:8">
      <c r="A11" s="42">
        <v>62500.01</v>
      </c>
      <c r="B11" s="42">
        <v>83333.33</v>
      </c>
      <c r="C11" s="42">
        <v>15070.9</v>
      </c>
      <c r="D11" s="43">
        <v>0.32</v>
      </c>
      <c r="H11" s="80"/>
    </row>
    <row r="12" spans="1:8">
      <c r="A12" s="42">
        <v>83333.34</v>
      </c>
      <c r="B12" s="42">
        <v>250000</v>
      </c>
      <c r="C12" s="42">
        <v>21737.57</v>
      </c>
      <c r="D12" s="43">
        <v>0.34</v>
      </c>
      <c r="H12" s="80"/>
    </row>
    <row r="13" spans="1:8" ht="15.75" thickBot="1">
      <c r="A13" s="29">
        <v>250000.01</v>
      </c>
      <c r="B13" s="30" t="s">
        <v>13</v>
      </c>
      <c r="C13" s="29">
        <v>78404.23</v>
      </c>
      <c r="D13" s="32">
        <v>0.35</v>
      </c>
      <c r="H13" s="33"/>
    </row>
    <row r="14" spans="1:8" ht="15.75" thickTop="1">
      <c r="H14" s="33"/>
    </row>
    <row r="15" spans="1:8">
      <c r="A15" s="16"/>
      <c r="B15" s="16"/>
      <c r="C15" s="16"/>
      <c r="D15" s="16"/>
    </row>
    <row r="16" spans="1:8" ht="15.75">
      <c r="A16" s="16"/>
      <c r="B16" s="16"/>
      <c r="C16" s="16"/>
      <c r="D16" s="16"/>
      <c r="G16" s="47" t="s">
        <v>76</v>
      </c>
      <c r="H16" s="48"/>
    </row>
    <row r="17" spans="7:12">
      <c r="L17" s="33"/>
    </row>
    <row r="18" spans="7:12">
      <c r="G18" s="17" t="s">
        <v>81</v>
      </c>
      <c r="H18" s="46" t="e">
        <f>+H10/H4</f>
        <v>#DIV/0!</v>
      </c>
    </row>
    <row r="19" spans="7:12">
      <c r="H19" s="46"/>
    </row>
    <row r="24" spans="7:12">
      <c r="K24" s="46"/>
    </row>
  </sheetData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4"/>
  <sheetViews>
    <sheetView showGridLines="0" zoomScale="120" zoomScaleNormal="120" workbookViewId="0">
      <selection activeCell="D15" sqref="D15"/>
    </sheetView>
  </sheetViews>
  <sheetFormatPr baseColWidth="10" defaultColWidth="12.42578125" defaultRowHeight="15"/>
  <cols>
    <col min="1" max="1" width="16" style="17" bestFit="1" customWidth="1"/>
    <col min="2" max="2" width="14.5703125" style="17" bestFit="1" customWidth="1"/>
    <col min="3" max="3" width="12.7109375" style="17" bestFit="1" customWidth="1"/>
    <col min="4" max="4" width="35.42578125" style="17" bestFit="1" customWidth="1"/>
    <col min="5" max="5" width="4.42578125" style="17" customWidth="1"/>
    <col min="6" max="6" width="3.85546875" style="17" bestFit="1" customWidth="1"/>
    <col min="7" max="7" width="40.28515625" style="17" bestFit="1" customWidth="1"/>
    <col min="8" max="8" width="16" style="17" bestFit="1" customWidth="1"/>
    <col min="9" max="9" width="12.140625" style="17" bestFit="1" customWidth="1"/>
    <col min="10" max="10" width="40.28515625" style="17" bestFit="1" customWidth="1"/>
    <col min="11" max="11" width="12" style="17" bestFit="1" customWidth="1"/>
    <col min="12" max="12" width="2.28515625" style="17" customWidth="1"/>
    <col min="13" max="13" width="24.42578125" style="17" bestFit="1" customWidth="1"/>
    <col min="14" max="16384" width="12.42578125" style="17"/>
  </cols>
  <sheetData>
    <row r="1" spans="1:8" s="37" customFormat="1" ht="48" thickTop="1">
      <c r="A1" s="38" t="s">
        <v>25</v>
      </c>
      <c r="B1" s="38" t="s">
        <v>2</v>
      </c>
      <c r="C1" s="38" t="s">
        <v>3</v>
      </c>
      <c r="D1" s="39" t="s">
        <v>71</v>
      </c>
    </row>
    <row r="2" spans="1:8" s="40" customFormat="1" ht="15.75">
      <c r="A2" s="39" t="s">
        <v>11</v>
      </c>
      <c r="B2" s="39" t="s">
        <v>11</v>
      </c>
      <c r="C2" s="39" t="s">
        <v>11</v>
      </c>
      <c r="D2" s="39" t="s">
        <v>12</v>
      </c>
    </row>
    <row r="3" spans="1:8">
      <c r="A3" s="70">
        <v>0.01</v>
      </c>
      <c r="B3" s="44">
        <v>5952.84</v>
      </c>
      <c r="C3" s="44">
        <v>0</v>
      </c>
      <c r="D3" s="45">
        <v>1.9199999999999998E-2</v>
      </c>
      <c r="H3" s="80"/>
    </row>
    <row r="4" spans="1:8" ht="15.75">
      <c r="A4" s="71">
        <f>+B3+0.01</f>
        <v>5952.85</v>
      </c>
      <c r="B4" s="42">
        <v>50524.92</v>
      </c>
      <c r="C4" s="41">
        <v>114.29</v>
      </c>
      <c r="D4" s="43">
        <v>6.4000000000000001E-2</v>
      </c>
      <c r="F4" s="31"/>
      <c r="G4" s="36" t="s">
        <v>75</v>
      </c>
      <c r="H4" s="81"/>
    </row>
    <row r="5" spans="1:8">
      <c r="A5" s="71">
        <f t="shared" ref="A5:A13" si="0">+B4+0.01</f>
        <v>50524.93</v>
      </c>
      <c r="B5" s="42">
        <v>88793.04</v>
      </c>
      <c r="C5" s="41">
        <v>2966.91</v>
      </c>
      <c r="D5" s="43">
        <v>0.10879999999999999</v>
      </c>
      <c r="F5" s="34" t="s">
        <v>21</v>
      </c>
      <c r="G5" s="35" t="s">
        <v>15</v>
      </c>
      <c r="H5" s="81">
        <f>IF(H4&lt;=B3,A3,IF(H4&lt;=B4,A4,IF(H4&lt;=B5,A5,IF(H4&lt;=B6,A6,IF(H4&lt;=B7,A7,IF(H4&lt;=B8,A8,IF(H4&lt;=B9,A9,IF(H4&lt;=B10,A10,IF(H4&lt;=B11,A11,IF(H4&lt;=B12,A12,IF(H4&gt;=A13,A13,FALSE)))))))))))</f>
        <v>0.01</v>
      </c>
    </row>
    <row r="6" spans="1:8">
      <c r="A6" s="71">
        <f t="shared" si="0"/>
        <v>88793.049999999988</v>
      </c>
      <c r="B6" s="42">
        <v>103218</v>
      </c>
      <c r="C6" s="41">
        <v>7130.48</v>
      </c>
      <c r="D6" s="43">
        <v>0.16</v>
      </c>
      <c r="F6" s="34" t="s">
        <v>22</v>
      </c>
      <c r="G6" s="35" t="s">
        <v>16</v>
      </c>
      <c r="H6" s="81">
        <f>H4-H5</f>
        <v>-0.01</v>
      </c>
    </row>
    <row r="7" spans="1:8">
      <c r="A7" s="71">
        <f t="shared" si="0"/>
        <v>103218.01</v>
      </c>
      <c r="B7" s="42">
        <v>123580.2</v>
      </c>
      <c r="C7" s="41">
        <v>9438.4699999999993</v>
      </c>
      <c r="D7" s="43">
        <v>0.1792</v>
      </c>
      <c r="F7" s="34" t="s">
        <v>23</v>
      </c>
      <c r="G7" s="35" t="s">
        <v>17</v>
      </c>
      <c r="H7" s="82">
        <f>VLOOKUP(H5,A3:D13,4,FALSE)</f>
        <v>1.9199999999999998E-2</v>
      </c>
    </row>
    <row r="8" spans="1:8">
      <c r="A8" s="71">
        <f t="shared" si="0"/>
        <v>123580.20999999999</v>
      </c>
      <c r="B8" s="42">
        <v>249243.48</v>
      </c>
      <c r="C8" s="42">
        <v>13087.37</v>
      </c>
      <c r="D8" s="43">
        <v>0.21360000000000001</v>
      </c>
      <c r="F8" s="34" t="s">
        <v>22</v>
      </c>
      <c r="G8" s="35" t="s">
        <v>18</v>
      </c>
      <c r="H8" s="81">
        <f>H6*H7</f>
        <v>-1.9199999999999998E-4</v>
      </c>
    </row>
    <row r="9" spans="1:8">
      <c r="A9" s="71">
        <f t="shared" si="0"/>
        <v>249243.49000000002</v>
      </c>
      <c r="B9" s="42">
        <v>392841.96</v>
      </c>
      <c r="C9" s="42">
        <v>39929.050000000003</v>
      </c>
      <c r="D9" s="43">
        <v>0.23519999999999999</v>
      </c>
      <c r="F9" s="34" t="s">
        <v>24</v>
      </c>
      <c r="G9" s="35" t="s">
        <v>19</v>
      </c>
      <c r="H9" s="81">
        <f>VLOOKUP(H5,A3:D13,3,FALSE)</f>
        <v>0</v>
      </c>
    </row>
    <row r="10" spans="1:8">
      <c r="A10" s="76">
        <f t="shared" si="0"/>
        <v>392841.97000000003</v>
      </c>
      <c r="B10" s="77">
        <v>750000</v>
      </c>
      <c r="C10" s="77">
        <v>73703.41</v>
      </c>
      <c r="D10" s="78">
        <v>0.3</v>
      </c>
      <c r="F10" s="34" t="s">
        <v>22</v>
      </c>
      <c r="G10" s="35" t="s">
        <v>80</v>
      </c>
      <c r="H10" s="81">
        <f>H8+H9</f>
        <v>-1.9199999999999998E-4</v>
      </c>
    </row>
    <row r="11" spans="1:8">
      <c r="A11" s="71">
        <f t="shared" si="0"/>
        <v>750000.01</v>
      </c>
      <c r="B11" s="42">
        <v>1000000</v>
      </c>
      <c r="C11" s="42">
        <v>180850.82</v>
      </c>
      <c r="D11" s="43">
        <v>0.32</v>
      </c>
      <c r="H11" s="80"/>
    </row>
    <row r="12" spans="1:8" ht="15.75">
      <c r="A12" s="71">
        <f t="shared" si="0"/>
        <v>1000000.01</v>
      </c>
      <c r="B12" s="42">
        <v>3000000</v>
      </c>
      <c r="C12" s="42">
        <v>260850.81</v>
      </c>
      <c r="D12" s="43">
        <v>0.34</v>
      </c>
      <c r="G12" s="72" t="s">
        <v>82</v>
      </c>
      <c r="H12" s="83"/>
    </row>
    <row r="13" spans="1:8" ht="16.5" thickBot="1">
      <c r="A13" s="71">
        <f t="shared" si="0"/>
        <v>3000000.01</v>
      </c>
      <c r="B13" s="30">
        <v>9999999999</v>
      </c>
      <c r="C13" s="29">
        <v>940850.81</v>
      </c>
      <c r="D13" s="32">
        <v>0.35</v>
      </c>
      <c r="G13" s="72" t="s">
        <v>83</v>
      </c>
      <c r="H13" s="84">
        <f>+H10-H12</f>
        <v>-1.9199999999999998E-4</v>
      </c>
    </row>
    <row r="14" spans="1:8" ht="15.75" thickTop="1">
      <c r="H14" s="85"/>
    </row>
    <row r="15" spans="1:8">
      <c r="H15" s="80"/>
    </row>
    <row r="16" spans="1:8" ht="15.75">
      <c r="G16" s="73"/>
      <c r="H16" s="74"/>
    </row>
    <row r="17" spans="8:12">
      <c r="L17" s="33"/>
    </row>
    <row r="18" spans="8:12">
      <c r="H18" s="75"/>
    </row>
    <row r="19" spans="8:12">
      <c r="H19" s="46"/>
    </row>
    <row r="24" spans="8:12">
      <c r="K24" s="46"/>
    </row>
  </sheetData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35"/>
  <sheetViews>
    <sheetView tabSelected="1" topLeftCell="A7" workbookViewId="0">
      <pane xSplit="2" ySplit="7" topLeftCell="C14" activePane="bottomRight" state="frozenSplit"/>
      <selection activeCell="A7" sqref="A7"/>
      <selection pane="topRight" activeCell="E7" sqref="E7"/>
      <selection pane="bottomLeft" activeCell="A15" sqref="A15"/>
      <selection pane="bottomRight" activeCell="A5" sqref="A5"/>
    </sheetView>
  </sheetViews>
  <sheetFormatPr baseColWidth="10" defaultColWidth="10.85546875" defaultRowHeight="31.5" customHeight="1"/>
  <cols>
    <col min="1" max="1" width="5.42578125" style="101" customWidth="1"/>
    <col min="2" max="2" width="30.42578125" style="101" customWidth="1"/>
    <col min="3" max="3" width="31" style="101" customWidth="1"/>
    <col min="4" max="4" width="32.42578125" style="101" customWidth="1"/>
    <col min="5" max="5" width="30.42578125" style="101" customWidth="1"/>
    <col min="6" max="6" width="27.140625" style="101" customWidth="1"/>
    <col min="7" max="8" width="30.28515625" style="101" customWidth="1"/>
    <col min="9" max="9" width="29.28515625" style="101" customWidth="1"/>
    <col min="10" max="10" width="29" style="101" customWidth="1"/>
    <col min="11" max="11" width="29.85546875" style="101" customWidth="1"/>
    <col min="12" max="12" width="29.42578125" style="101" customWidth="1"/>
    <col min="13" max="13" width="30.28515625" style="101" customWidth="1"/>
    <col min="14" max="14" width="0.85546875" style="101" customWidth="1"/>
    <col min="15" max="15" width="26.85546875" style="101" customWidth="1"/>
    <col min="16" max="16" width="30.85546875" style="101" customWidth="1"/>
    <col min="17" max="17" width="28" style="101" customWidth="1"/>
    <col min="18" max="20" width="0" style="101" hidden="1" customWidth="1"/>
    <col min="21" max="21" width="12.7109375" style="101" hidden="1" customWidth="1"/>
    <col min="22" max="22" width="14.42578125" style="101" hidden="1" customWidth="1"/>
    <col min="23" max="23" width="5" style="101" customWidth="1"/>
    <col min="24" max="24" width="19.140625" style="101" customWidth="1"/>
    <col min="25" max="25" width="31.42578125" style="101" customWidth="1"/>
    <col min="26" max="26" width="21.7109375" style="101" customWidth="1"/>
    <col min="27" max="27" width="22.140625" style="101" customWidth="1"/>
    <col min="28" max="29" width="18.7109375" style="101" customWidth="1"/>
    <col min="30" max="30" width="27.85546875" style="101" customWidth="1"/>
    <col min="31" max="31" width="3.7109375" style="101" customWidth="1"/>
    <col min="32" max="32" width="5.28515625" style="107" customWidth="1"/>
    <col min="33" max="91" width="11.42578125" style="107" customWidth="1"/>
    <col min="92" max="256" width="10.85546875" style="101"/>
    <col min="257" max="257" width="5.42578125" style="101" customWidth="1"/>
    <col min="258" max="258" width="30.42578125" style="101" customWidth="1"/>
    <col min="259" max="259" width="31" style="101" customWidth="1"/>
    <col min="260" max="260" width="32.42578125" style="101" customWidth="1"/>
    <col min="261" max="261" width="30.42578125" style="101" customWidth="1"/>
    <col min="262" max="262" width="27.140625" style="101" customWidth="1"/>
    <col min="263" max="264" width="30.28515625" style="101" customWidth="1"/>
    <col min="265" max="265" width="29.28515625" style="101" customWidth="1"/>
    <col min="266" max="266" width="29" style="101" customWidth="1"/>
    <col min="267" max="267" width="29.85546875" style="101" customWidth="1"/>
    <col min="268" max="268" width="29.42578125" style="101" customWidth="1"/>
    <col min="269" max="269" width="30.28515625" style="101" customWidth="1"/>
    <col min="270" max="270" width="0.85546875" style="101" customWidth="1"/>
    <col min="271" max="271" width="26.85546875" style="101" customWidth="1"/>
    <col min="272" max="272" width="30.85546875" style="101" customWidth="1"/>
    <col min="273" max="273" width="28" style="101" customWidth="1"/>
    <col min="274" max="278" width="0" style="101" hidden="1" customWidth="1"/>
    <col min="279" max="279" width="5" style="101" customWidth="1"/>
    <col min="280" max="280" width="19.140625" style="101" customWidth="1"/>
    <col min="281" max="281" width="31.42578125" style="101" customWidth="1"/>
    <col min="282" max="282" width="21.7109375" style="101" customWidth="1"/>
    <col min="283" max="283" width="22.140625" style="101" customWidth="1"/>
    <col min="284" max="285" width="18.7109375" style="101" customWidth="1"/>
    <col min="286" max="286" width="27.85546875" style="101" customWidth="1"/>
    <col min="287" max="287" width="3.7109375" style="101" customWidth="1"/>
    <col min="288" max="288" width="5.28515625" style="101" customWidth="1"/>
    <col min="289" max="347" width="11.42578125" style="101" customWidth="1"/>
    <col min="348" max="512" width="10.85546875" style="101"/>
    <col min="513" max="513" width="5.42578125" style="101" customWidth="1"/>
    <col min="514" max="514" width="30.42578125" style="101" customWidth="1"/>
    <col min="515" max="515" width="31" style="101" customWidth="1"/>
    <col min="516" max="516" width="32.42578125" style="101" customWidth="1"/>
    <col min="517" max="517" width="30.42578125" style="101" customWidth="1"/>
    <col min="518" max="518" width="27.140625" style="101" customWidth="1"/>
    <col min="519" max="520" width="30.28515625" style="101" customWidth="1"/>
    <col min="521" max="521" width="29.28515625" style="101" customWidth="1"/>
    <col min="522" max="522" width="29" style="101" customWidth="1"/>
    <col min="523" max="523" width="29.85546875" style="101" customWidth="1"/>
    <col min="524" max="524" width="29.42578125" style="101" customWidth="1"/>
    <col min="525" max="525" width="30.28515625" style="101" customWidth="1"/>
    <col min="526" max="526" width="0.85546875" style="101" customWidth="1"/>
    <col min="527" max="527" width="26.85546875" style="101" customWidth="1"/>
    <col min="528" max="528" width="30.85546875" style="101" customWidth="1"/>
    <col min="529" max="529" width="28" style="101" customWidth="1"/>
    <col min="530" max="534" width="0" style="101" hidden="1" customWidth="1"/>
    <col min="535" max="535" width="5" style="101" customWidth="1"/>
    <col min="536" max="536" width="19.140625" style="101" customWidth="1"/>
    <col min="537" max="537" width="31.42578125" style="101" customWidth="1"/>
    <col min="538" max="538" width="21.7109375" style="101" customWidth="1"/>
    <col min="539" max="539" width="22.140625" style="101" customWidth="1"/>
    <col min="540" max="541" width="18.7109375" style="101" customWidth="1"/>
    <col min="542" max="542" width="27.85546875" style="101" customWidth="1"/>
    <col min="543" max="543" width="3.7109375" style="101" customWidth="1"/>
    <col min="544" max="544" width="5.28515625" style="101" customWidth="1"/>
    <col min="545" max="603" width="11.42578125" style="101" customWidth="1"/>
    <col min="604" max="768" width="10.85546875" style="101"/>
    <col min="769" max="769" width="5.42578125" style="101" customWidth="1"/>
    <col min="770" max="770" width="30.42578125" style="101" customWidth="1"/>
    <col min="771" max="771" width="31" style="101" customWidth="1"/>
    <col min="772" max="772" width="32.42578125" style="101" customWidth="1"/>
    <col min="773" max="773" width="30.42578125" style="101" customWidth="1"/>
    <col min="774" max="774" width="27.140625" style="101" customWidth="1"/>
    <col min="775" max="776" width="30.28515625" style="101" customWidth="1"/>
    <col min="777" max="777" width="29.28515625" style="101" customWidth="1"/>
    <col min="778" max="778" width="29" style="101" customWidth="1"/>
    <col min="779" max="779" width="29.85546875" style="101" customWidth="1"/>
    <col min="780" max="780" width="29.42578125" style="101" customWidth="1"/>
    <col min="781" max="781" width="30.28515625" style="101" customWidth="1"/>
    <col min="782" max="782" width="0.85546875" style="101" customWidth="1"/>
    <col min="783" max="783" width="26.85546875" style="101" customWidth="1"/>
    <col min="784" max="784" width="30.85546875" style="101" customWidth="1"/>
    <col min="785" max="785" width="28" style="101" customWidth="1"/>
    <col min="786" max="790" width="0" style="101" hidden="1" customWidth="1"/>
    <col min="791" max="791" width="5" style="101" customWidth="1"/>
    <col min="792" max="792" width="19.140625" style="101" customWidth="1"/>
    <col min="793" max="793" width="31.42578125" style="101" customWidth="1"/>
    <col min="794" max="794" width="21.7109375" style="101" customWidth="1"/>
    <col min="795" max="795" width="22.140625" style="101" customWidth="1"/>
    <col min="796" max="797" width="18.7109375" style="101" customWidth="1"/>
    <col min="798" max="798" width="27.85546875" style="101" customWidth="1"/>
    <col min="799" max="799" width="3.7109375" style="101" customWidth="1"/>
    <col min="800" max="800" width="5.28515625" style="101" customWidth="1"/>
    <col min="801" max="859" width="11.42578125" style="101" customWidth="1"/>
    <col min="860" max="1024" width="10.85546875" style="101"/>
    <col min="1025" max="1025" width="5.42578125" style="101" customWidth="1"/>
    <col min="1026" max="1026" width="30.42578125" style="101" customWidth="1"/>
    <col min="1027" max="1027" width="31" style="101" customWidth="1"/>
    <col min="1028" max="1028" width="32.42578125" style="101" customWidth="1"/>
    <col min="1029" max="1029" width="30.42578125" style="101" customWidth="1"/>
    <col min="1030" max="1030" width="27.140625" style="101" customWidth="1"/>
    <col min="1031" max="1032" width="30.28515625" style="101" customWidth="1"/>
    <col min="1033" max="1033" width="29.28515625" style="101" customWidth="1"/>
    <col min="1034" max="1034" width="29" style="101" customWidth="1"/>
    <col min="1035" max="1035" width="29.85546875" style="101" customWidth="1"/>
    <col min="1036" max="1036" width="29.42578125" style="101" customWidth="1"/>
    <col min="1037" max="1037" width="30.28515625" style="101" customWidth="1"/>
    <col min="1038" max="1038" width="0.85546875" style="101" customWidth="1"/>
    <col min="1039" max="1039" width="26.85546875" style="101" customWidth="1"/>
    <col min="1040" max="1040" width="30.85546875" style="101" customWidth="1"/>
    <col min="1041" max="1041" width="28" style="101" customWidth="1"/>
    <col min="1042" max="1046" width="0" style="101" hidden="1" customWidth="1"/>
    <col min="1047" max="1047" width="5" style="101" customWidth="1"/>
    <col min="1048" max="1048" width="19.140625" style="101" customWidth="1"/>
    <col min="1049" max="1049" width="31.42578125" style="101" customWidth="1"/>
    <col min="1050" max="1050" width="21.7109375" style="101" customWidth="1"/>
    <col min="1051" max="1051" width="22.140625" style="101" customWidth="1"/>
    <col min="1052" max="1053" width="18.7109375" style="101" customWidth="1"/>
    <col min="1054" max="1054" width="27.85546875" style="101" customWidth="1"/>
    <col min="1055" max="1055" width="3.7109375" style="101" customWidth="1"/>
    <col min="1056" max="1056" width="5.28515625" style="101" customWidth="1"/>
    <col min="1057" max="1115" width="11.42578125" style="101" customWidth="1"/>
    <col min="1116" max="1280" width="10.85546875" style="101"/>
    <col min="1281" max="1281" width="5.42578125" style="101" customWidth="1"/>
    <col min="1282" max="1282" width="30.42578125" style="101" customWidth="1"/>
    <col min="1283" max="1283" width="31" style="101" customWidth="1"/>
    <col min="1284" max="1284" width="32.42578125" style="101" customWidth="1"/>
    <col min="1285" max="1285" width="30.42578125" style="101" customWidth="1"/>
    <col min="1286" max="1286" width="27.140625" style="101" customWidth="1"/>
    <col min="1287" max="1288" width="30.28515625" style="101" customWidth="1"/>
    <col min="1289" max="1289" width="29.28515625" style="101" customWidth="1"/>
    <col min="1290" max="1290" width="29" style="101" customWidth="1"/>
    <col min="1291" max="1291" width="29.85546875" style="101" customWidth="1"/>
    <col min="1292" max="1292" width="29.42578125" style="101" customWidth="1"/>
    <col min="1293" max="1293" width="30.28515625" style="101" customWidth="1"/>
    <col min="1294" max="1294" width="0.85546875" style="101" customWidth="1"/>
    <col min="1295" max="1295" width="26.85546875" style="101" customWidth="1"/>
    <col min="1296" max="1296" width="30.85546875" style="101" customWidth="1"/>
    <col min="1297" max="1297" width="28" style="101" customWidth="1"/>
    <col min="1298" max="1302" width="0" style="101" hidden="1" customWidth="1"/>
    <col min="1303" max="1303" width="5" style="101" customWidth="1"/>
    <col min="1304" max="1304" width="19.140625" style="101" customWidth="1"/>
    <col min="1305" max="1305" width="31.42578125" style="101" customWidth="1"/>
    <col min="1306" max="1306" width="21.7109375" style="101" customWidth="1"/>
    <col min="1307" max="1307" width="22.140625" style="101" customWidth="1"/>
    <col min="1308" max="1309" width="18.7109375" style="101" customWidth="1"/>
    <col min="1310" max="1310" width="27.85546875" style="101" customWidth="1"/>
    <col min="1311" max="1311" width="3.7109375" style="101" customWidth="1"/>
    <col min="1312" max="1312" width="5.28515625" style="101" customWidth="1"/>
    <col min="1313" max="1371" width="11.42578125" style="101" customWidth="1"/>
    <col min="1372" max="1536" width="10.85546875" style="101"/>
    <col min="1537" max="1537" width="5.42578125" style="101" customWidth="1"/>
    <col min="1538" max="1538" width="30.42578125" style="101" customWidth="1"/>
    <col min="1539" max="1539" width="31" style="101" customWidth="1"/>
    <col min="1540" max="1540" width="32.42578125" style="101" customWidth="1"/>
    <col min="1541" max="1541" width="30.42578125" style="101" customWidth="1"/>
    <col min="1542" max="1542" width="27.140625" style="101" customWidth="1"/>
    <col min="1543" max="1544" width="30.28515625" style="101" customWidth="1"/>
    <col min="1545" max="1545" width="29.28515625" style="101" customWidth="1"/>
    <col min="1546" max="1546" width="29" style="101" customWidth="1"/>
    <col min="1547" max="1547" width="29.85546875" style="101" customWidth="1"/>
    <col min="1548" max="1548" width="29.42578125" style="101" customWidth="1"/>
    <col min="1549" max="1549" width="30.28515625" style="101" customWidth="1"/>
    <col min="1550" max="1550" width="0.85546875" style="101" customWidth="1"/>
    <col min="1551" max="1551" width="26.85546875" style="101" customWidth="1"/>
    <col min="1552" max="1552" width="30.85546875" style="101" customWidth="1"/>
    <col min="1553" max="1553" width="28" style="101" customWidth="1"/>
    <col min="1554" max="1558" width="0" style="101" hidden="1" customWidth="1"/>
    <col min="1559" max="1559" width="5" style="101" customWidth="1"/>
    <col min="1560" max="1560" width="19.140625" style="101" customWidth="1"/>
    <col min="1561" max="1561" width="31.42578125" style="101" customWidth="1"/>
    <col min="1562" max="1562" width="21.7109375" style="101" customWidth="1"/>
    <col min="1563" max="1563" width="22.140625" style="101" customWidth="1"/>
    <col min="1564" max="1565" width="18.7109375" style="101" customWidth="1"/>
    <col min="1566" max="1566" width="27.85546875" style="101" customWidth="1"/>
    <col min="1567" max="1567" width="3.7109375" style="101" customWidth="1"/>
    <col min="1568" max="1568" width="5.28515625" style="101" customWidth="1"/>
    <col min="1569" max="1627" width="11.42578125" style="101" customWidth="1"/>
    <col min="1628" max="1792" width="10.85546875" style="101"/>
    <col min="1793" max="1793" width="5.42578125" style="101" customWidth="1"/>
    <col min="1794" max="1794" width="30.42578125" style="101" customWidth="1"/>
    <col min="1795" max="1795" width="31" style="101" customWidth="1"/>
    <col min="1796" max="1796" width="32.42578125" style="101" customWidth="1"/>
    <col min="1797" max="1797" width="30.42578125" style="101" customWidth="1"/>
    <col min="1798" max="1798" width="27.140625" style="101" customWidth="1"/>
    <col min="1799" max="1800" width="30.28515625" style="101" customWidth="1"/>
    <col min="1801" max="1801" width="29.28515625" style="101" customWidth="1"/>
    <col min="1802" max="1802" width="29" style="101" customWidth="1"/>
    <col min="1803" max="1803" width="29.85546875" style="101" customWidth="1"/>
    <col min="1804" max="1804" width="29.42578125" style="101" customWidth="1"/>
    <col min="1805" max="1805" width="30.28515625" style="101" customWidth="1"/>
    <col min="1806" max="1806" width="0.85546875" style="101" customWidth="1"/>
    <col min="1807" max="1807" width="26.85546875" style="101" customWidth="1"/>
    <col min="1808" max="1808" width="30.85546875" style="101" customWidth="1"/>
    <col min="1809" max="1809" width="28" style="101" customWidth="1"/>
    <col min="1810" max="1814" width="0" style="101" hidden="1" customWidth="1"/>
    <col min="1815" max="1815" width="5" style="101" customWidth="1"/>
    <col min="1816" max="1816" width="19.140625" style="101" customWidth="1"/>
    <col min="1817" max="1817" width="31.42578125" style="101" customWidth="1"/>
    <col min="1818" max="1818" width="21.7109375" style="101" customWidth="1"/>
    <col min="1819" max="1819" width="22.140625" style="101" customWidth="1"/>
    <col min="1820" max="1821" width="18.7109375" style="101" customWidth="1"/>
    <col min="1822" max="1822" width="27.85546875" style="101" customWidth="1"/>
    <col min="1823" max="1823" width="3.7109375" style="101" customWidth="1"/>
    <col min="1824" max="1824" width="5.28515625" style="101" customWidth="1"/>
    <col min="1825" max="1883" width="11.42578125" style="101" customWidth="1"/>
    <col min="1884" max="2048" width="10.85546875" style="101"/>
    <col min="2049" max="2049" width="5.42578125" style="101" customWidth="1"/>
    <col min="2050" max="2050" width="30.42578125" style="101" customWidth="1"/>
    <col min="2051" max="2051" width="31" style="101" customWidth="1"/>
    <col min="2052" max="2052" width="32.42578125" style="101" customWidth="1"/>
    <col min="2053" max="2053" width="30.42578125" style="101" customWidth="1"/>
    <col min="2054" max="2054" width="27.140625" style="101" customWidth="1"/>
    <col min="2055" max="2056" width="30.28515625" style="101" customWidth="1"/>
    <col min="2057" max="2057" width="29.28515625" style="101" customWidth="1"/>
    <col min="2058" max="2058" width="29" style="101" customWidth="1"/>
    <col min="2059" max="2059" width="29.85546875" style="101" customWidth="1"/>
    <col min="2060" max="2060" width="29.42578125" style="101" customWidth="1"/>
    <col min="2061" max="2061" width="30.28515625" style="101" customWidth="1"/>
    <col min="2062" max="2062" width="0.85546875" style="101" customWidth="1"/>
    <col min="2063" max="2063" width="26.85546875" style="101" customWidth="1"/>
    <col min="2064" max="2064" width="30.85546875" style="101" customWidth="1"/>
    <col min="2065" max="2065" width="28" style="101" customWidth="1"/>
    <col min="2066" max="2070" width="0" style="101" hidden="1" customWidth="1"/>
    <col min="2071" max="2071" width="5" style="101" customWidth="1"/>
    <col min="2072" max="2072" width="19.140625" style="101" customWidth="1"/>
    <col min="2073" max="2073" width="31.42578125" style="101" customWidth="1"/>
    <col min="2074" max="2074" width="21.7109375" style="101" customWidth="1"/>
    <col min="2075" max="2075" width="22.140625" style="101" customWidth="1"/>
    <col min="2076" max="2077" width="18.7109375" style="101" customWidth="1"/>
    <col min="2078" max="2078" width="27.85546875" style="101" customWidth="1"/>
    <col min="2079" max="2079" width="3.7109375" style="101" customWidth="1"/>
    <col min="2080" max="2080" width="5.28515625" style="101" customWidth="1"/>
    <col min="2081" max="2139" width="11.42578125" style="101" customWidth="1"/>
    <col min="2140" max="2304" width="10.85546875" style="101"/>
    <col min="2305" max="2305" width="5.42578125" style="101" customWidth="1"/>
    <col min="2306" max="2306" width="30.42578125" style="101" customWidth="1"/>
    <col min="2307" max="2307" width="31" style="101" customWidth="1"/>
    <col min="2308" max="2308" width="32.42578125" style="101" customWidth="1"/>
    <col min="2309" max="2309" width="30.42578125" style="101" customWidth="1"/>
    <col min="2310" max="2310" width="27.140625" style="101" customWidth="1"/>
    <col min="2311" max="2312" width="30.28515625" style="101" customWidth="1"/>
    <col min="2313" max="2313" width="29.28515625" style="101" customWidth="1"/>
    <col min="2314" max="2314" width="29" style="101" customWidth="1"/>
    <col min="2315" max="2315" width="29.85546875" style="101" customWidth="1"/>
    <col min="2316" max="2316" width="29.42578125" style="101" customWidth="1"/>
    <col min="2317" max="2317" width="30.28515625" style="101" customWidth="1"/>
    <col min="2318" max="2318" width="0.85546875" style="101" customWidth="1"/>
    <col min="2319" max="2319" width="26.85546875" style="101" customWidth="1"/>
    <col min="2320" max="2320" width="30.85546875" style="101" customWidth="1"/>
    <col min="2321" max="2321" width="28" style="101" customWidth="1"/>
    <col min="2322" max="2326" width="0" style="101" hidden="1" customWidth="1"/>
    <col min="2327" max="2327" width="5" style="101" customWidth="1"/>
    <col min="2328" max="2328" width="19.140625" style="101" customWidth="1"/>
    <col min="2329" max="2329" width="31.42578125" style="101" customWidth="1"/>
    <col min="2330" max="2330" width="21.7109375" style="101" customWidth="1"/>
    <col min="2331" max="2331" width="22.140625" style="101" customWidth="1"/>
    <col min="2332" max="2333" width="18.7109375" style="101" customWidth="1"/>
    <col min="2334" max="2334" width="27.85546875" style="101" customWidth="1"/>
    <col min="2335" max="2335" width="3.7109375" style="101" customWidth="1"/>
    <col min="2336" max="2336" width="5.28515625" style="101" customWidth="1"/>
    <col min="2337" max="2395" width="11.42578125" style="101" customWidth="1"/>
    <col min="2396" max="2560" width="10.85546875" style="101"/>
    <col min="2561" max="2561" width="5.42578125" style="101" customWidth="1"/>
    <col min="2562" max="2562" width="30.42578125" style="101" customWidth="1"/>
    <col min="2563" max="2563" width="31" style="101" customWidth="1"/>
    <col min="2564" max="2564" width="32.42578125" style="101" customWidth="1"/>
    <col min="2565" max="2565" width="30.42578125" style="101" customWidth="1"/>
    <col min="2566" max="2566" width="27.140625" style="101" customWidth="1"/>
    <col min="2567" max="2568" width="30.28515625" style="101" customWidth="1"/>
    <col min="2569" max="2569" width="29.28515625" style="101" customWidth="1"/>
    <col min="2570" max="2570" width="29" style="101" customWidth="1"/>
    <col min="2571" max="2571" width="29.85546875" style="101" customWidth="1"/>
    <col min="2572" max="2572" width="29.42578125" style="101" customWidth="1"/>
    <col min="2573" max="2573" width="30.28515625" style="101" customWidth="1"/>
    <col min="2574" max="2574" width="0.85546875" style="101" customWidth="1"/>
    <col min="2575" max="2575" width="26.85546875" style="101" customWidth="1"/>
    <col min="2576" max="2576" width="30.85546875" style="101" customWidth="1"/>
    <col min="2577" max="2577" width="28" style="101" customWidth="1"/>
    <col min="2578" max="2582" width="0" style="101" hidden="1" customWidth="1"/>
    <col min="2583" max="2583" width="5" style="101" customWidth="1"/>
    <col min="2584" max="2584" width="19.140625" style="101" customWidth="1"/>
    <col min="2585" max="2585" width="31.42578125" style="101" customWidth="1"/>
    <col min="2586" max="2586" width="21.7109375" style="101" customWidth="1"/>
    <col min="2587" max="2587" width="22.140625" style="101" customWidth="1"/>
    <col min="2588" max="2589" width="18.7109375" style="101" customWidth="1"/>
    <col min="2590" max="2590" width="27.85546875" style="101" customWidth="1"/>
    <col min="2591" max="2591" width="3.7109375" style="101" customWidth="1"/>
    <col min="2592" max="2592" width="5.28515625" style="101" customWidth="1"/>
    <col min="2593" max="2651" width="11.42578125" style="101" customWidth="1"/>
    <col min="2652" max="2816" width="10.85546875" style="101"/>
    <col min="2817" max="2817" width="5.42578125" style="101" customWidth="1"/>
    <col min="2818" max="2818" width="30.42578125" style="101" customWidth="1"/>
    <col min="2819" max="2819" width="31" style="101" customWidth="1"/>
    <col min="2820" max="2820" width="32.42578125" style="101" customWidth="1"/>
    <col min="2821" max="2821" width="30.42578125" style="101" customWidth="1"/>
    <col min="2822" max="2822" width="27.140625" style="101" customWidth="1"/>
    <col min="2823" max="2824" width="30.28515625" style="101" customWidth="1"/>
    <col min="2825" max="2825" width="29.28515625" style="101" customWidth="1"/>
    <col min="2826" max="2826" width="29" style="101" customWidth="1"/>
    <col min="2827" max="2827" width="29.85546875" style="101" customWidth="1"/>
    <col min="2828" max="2828" width="29.42578125" style="101" customWidth="1"/>
    <col min="2829" max="2829" width="30.28515625" style="101" customWidth="1"/>
    <col min="2830" max="2830" width="0.85546875" style="101" customWidth="1"/>
    <col min="2831" max="2831" width="26.85546875" style="101" customWidth="1"/>
    <col min="2832" max="2832" width="30.85546875" style="101" customWidth="1"/>
    <col min="2833" max="2833" width="28" style="101" customWidth="1"/>
    <col min="2834" max="2838" width="0" style="101" hidden="1" customWidth="1"/>
    <col min="2839" max="2839" width="5" style="101" customWidth="1"/>
    <col min="2840" max="2840" width="19.140625" style="101" customWidth="1"/>
    <col min="2841" max="2841" width="31.42578125" style="101" customWidth="1"/>
    <col min="2842" max="2842" width="21.7109375" style="101" customWidth="1"/>
    <col min="2843" max="2843" width="22.140625" style="101" customWidth="1"/>
    <col min="2844" max="2845" width="18.7109375" style="101" customWidth="1"/>
    <col min="2846" max="2846" width="27.85546875" style="101" customWidth="1"/>
    <col min="2847" max="2847" width="3.7109375" style="101" customWidth="1"/>
    <col min="2848" max="2848" width="5.28515625" style="101" customWidth="1"/>
    <col min="2849" max="2907" width="11.42578125" style="101" customWidth="1"/>
    <col min="2908" max="3072" width="10.85546875" style="101"/>
    <col min="3073" max="3073" width="5.42578125" style="101" customWidth="1"/>
    <col min="3074" max="3074" width="30.42578125" style="101" customWidth="1"/>
    <col min="3075" max="3075" width="31" style="101" customWidth="1"/>
    <col min="3076" max="3076" width="32.42578125" style="101" customWidth="1"/>
    <col min="3077" max="3077" width="30.42578125" style="101" customWidth="1"/>
    <col min="3078" max="3078" width="27.140625" style="101" customWidth="1"/>
    <col min="3079" max="3080" width="30.28515625" style="101" customWidth="1"/>
    <col min="3081" max="3081" width="29.28515625" style="101" customWidth="1"/>
    <col min="3082" max="3082" width="29" style="101" customWidth="1"/>
    <col min="3083" max="3083" width="29.85546875" style="101" customWidth="1"/>
    <col min="3084" max="3084" width="29.42578125" style="101" customWidth="1"/>
    <col min="3085" max="3085" width="30.28515625" style="101" customWidth="1"/>
    <col min="3086" max="3086" width="0.85546875" style="101" customWidth="1"/>
    <col min="3087" max="3087" width="26.85546875" style="101" customWidth="1"/>
    <col min="3088" max="3088" width="30.85546875" style="101" customWidth="1"/>
    <col min="3089" max="3089" width="28" style="101" customWidth="1"/>
    <col min="3090" max="3094" width="0" style="101" hidden="1" customWidth="1"/>
    <col min="3095" max="3095" width="5" style="101" customWidth="1"/>
    <col min="3096" max="3096" width="19.140625" style="101" customWidth="1"/>
    <col min="3097" max="3097" width="31.42578125" style="101" customWidth="1"/>
    <col min="3098" max="3098" width="21.7109375" style="101" customWidth="1"/>
    <col min="3099" max="3099" width="22.140625" style="101" customWidth="1"/>
    <col min="3100" max="3101" width="18.7109375" style="101" customWidth="1"/>
    <col min="3102" max="3102" width="27.85546875" style="101" customWidth="1"/>
    <col min="3103" max="3103" width="3.7109375" style="101" customWidth="1"/>
    <col min="3104" max="3104" width="5.28515625" style="101" customWidth="1"/>
    <col min="3105" max="3163" width="11.42578125" style="101" customWidth="1"/>
    <col min="3164" max="3328" width="10.85546875" style="101"/>
    <col min="3329" max="3329" width="5.42578125" style="101" customWidth="1"/>
    <col min="3330" max="3330" width="30.42578125" style="101" customWidth="1"/>
    <col min="3331" max="3331" width="31" style="101" customWidth="1"/>
    <col min="3332" max="3332" width="32.42578125" style="101" customWidth="1"/>
    <col min="3333" max="3333" width="30.42578125" style="101" customWidth="1"/>
    <col min="3334" max="3334" width="27.140625" style="101" customWidth="1"/>
    <col min="3335" max="3336" width="30.28515625" style="101" customWidth="1"/>
    <col min="3337" max="3337" width="29.28515625" style="101" customWidth="1"/>
    <col min="3338" max="3338" width="29" style="101" customWidth="1"/>
    <col min="3339" max="3339" width="29.85546875" style="101" customWidth="1"/>
    <col min="3340" max="3340" width="29.42578125" style="101" customWidth="1"/>
    <col min="3341" max="3341" width="30.28515625" style="101" customWidth="1"/>
    <col min="3342" max="3342" width="0.85546875" style="101" customWidth="1"/>
    <col min="3343" max="3343" width="26.85546875" style="101" customWidth="1"/>
    <col min="3344" max="3344" width="30.85546875" style="101" customWidth="1"/>
    <col min="3345" max="3345" width="28" style="101" customWidth="1"/>
    <col min="3346" max="3350" width="0" style="101" hidden="1" customWidth="1"/>
    <col min="3351" max="3351" width="5" style="101" customWidth="1"/>
    <col min="3352" max="3352" width="19.140625" style="101" customWidth="1"/>
    <col min="3353" max="3353" width="31.42578125" style="101" customWidth="1"/>
    <col min="3354" max="3354" width="21.7109375" style="101" customWidth="1"/>
    <col min="3355" max="3355" width="22.140625" style="101" customWidth="1"/>
    <col min="3356" max="3357" width="18.7109375" style="101" customWidth="1"/>
    <col min="3358" max="3358" width="27.85546875" style="101" customWidth="1"/>
    <col min="3359" max="3359" width="3.7109375" style="101" customWidth="1"/>
    <col min="3360" max="3360" width="5.28515625" style="101" customWidth="1"/>
    <col min="3361" max="3419" width="11.42578125" style="101" customWidth="1"/>
    <col min="3420" max="3584" width="10.85546875" style="101"/>
    <col min="3585" max="3585" width="5.42578125" style="101" customWidth="1"/>
    <col min="3586" max="3586" width="30.42578125" style="101" customWidth="1"/>
    <col min="3587" max="3587" width="31" style="101" customWidth="1"/>
    <col min="3588" max="3588" width="32.42578125" style="101" customWidth="1"/>
    <col min="3589" max="3589" width="30.42578125" style="101" customWidth="1"/>
    <col min="3590" max="3590" width="27.140625" style="101" customWidth="1"/>
    <col min="3591" max="3592" width="30.28515625" style="101" customWidth="1"/>
    <col min="3593" max="3593" width="29.28515625" style="101" customWidth="1"/>
    <col min="3594" max="3594" width="29" style="101" customWidth="1"/>
    <col min="3595" max="3595" width="29.85546875" style="101" customWidth="1"/>
    <col min="3596" max="3596" width="29.42578125" style="101" customWidth="1"/>
    <col min="3597" max="3597" width="30.28515625" style="101" customWidth="1"/>
    <col min="3598" max="3598" width="0.85546875" style="101" customWidth="1"/>
    <col min="3599" max="3599" width="26.85546875" style="101" customWidth="1"/>
    <col min="3600" max="3600" width="30.85546875" style="101" customWidth="1"/>
    <col min="3601" max="3601" width="28" style="101" customWidth="1"/>
    <col min="3602" max="3606" width="0" style="101" hidden="1" customWidth="1"/>
    <col min="3607" max="3607" width="5" style="101" customWidth="1"/>
    <col min="3608" max="3608" width="19.140625" style="101" customWidth="1"/>
    <col min="3609" max="3609" width="31.42578125" style="101" customWidth="1"/>
    <col min="3610" max="3610" width="21.7109375" style="101" customWidth="1"/>
    <col min="3611" max="3611" width="22.140625" style="101" customWidth="1"/>
    <col min="3612" max="3613" width="18.7109375" style="101" customWidth="1"/>
    <col min="3614" max="3614" width="27.85546875" style="101" customWidth="1"/>
    <col min="3615" max="3615" width="3.7109375" style="101" customWidth="1"/>
    <col min="3616" max="3616" width="5.28515625" style="101" customWidth="1"/>
    <col min="3617" max="3675" width="11.42578125" style="101" customWidth="1"/>
    <col min="3676" max="3840" width="10.85546875" style="101"/>
    <col min="3841" max="3841" width="5.42578125" style="101" customWidth="1"/>
    <col min="3842" max="3842" width="30.42578125" style="101" customWidth="1"/>
    <col min="3843" max="3843" width="31" style="101" customWidth="1"/>
    <col min="3844" max="3844" width="32.42578125" style="101" customWidth="1"/>
    <col min="3845" max="3845" width="30.42578125" style="101" customWidth="1"/>
    <col min="3846" max="3846" width="27.140625" style="101" customWidth="1"/>
    <col min="3847" max="3848" width="30.28515625" style="101" customWidth="1"/>
    <col min="3849" max="3849" width="29.28515625" style="101" customWidth="1"/>
    <col min="3850" max="3850" width="29" style="101" customWidth="1"/>
    <col min="3851" max="3851" width="29.85546875" style="101" customWidth="1"/>
    <col min="3852" max="3852" width="29.42578125" style="101" customWidth="1"/>
    <col min="3853" max="3853" width="30.28515625" style="101" customWidth="1"/>
    <col min="3854" max="3854" width="0.85546875" style="101" customWidth="1"/>
    <col min="3855" max="3855" width="26.85546875" style="101" customWidth="1"/>
    <col min="3856" max="3856" width="30.85546875" style="101" customWidth="1"/>
    <col min="3857" max="3857" width="28" style="101" customWidth="1"/>
    <col min="3858" max="3862" width="0" style="101" hidden="1" customWidth="1"/>
    <col min="3863" max="3863" width="5" style="101" customWidth="1"/>
    <col min="3864" max="3864" width="19.140625" style="101" customWidth="1"/>
    <col min="3865" max="3865" width="31.42578125" style="101" customWidth="1"/>
    <col min="3866" max="3866" width="21.7109375" style="101" customWidth="1"/>
    <col min="3867" max="3867" width="22.140625" style="101" customWidth="1"/>
    <col min="3868" max="3869" width="18.7109375" style="101" customWidth="1"/>
    <col min="3870" max="3870" width="27.85546875" style="101" customWidth="1"/>
    <col min="3871" max="3871" width="3.7109375" style="101" customWidth="1"/>
    <col min="3872" max="3872" width="5.28515625" style="101" customWidth="1"/>
    <col min="3873" max="3931" width="11.42578125" style="101" customWidth="1"/>
    <col min="3932" max="4096" width="10.85546875" style="101"/>
    <col min="4097" max="4097" width="5.42578125" style="101" customWidth="1"/>
    <col min="4098" max="4098" width="30.42578125" style="101" customWidth="1"/>
    <col min="4099" max="4099" width="31" style="101" customWidth="1"/>
    <col min="4100" max="4100" width="32.42578125" style="101" customWidth="1"/>
    <col min="4101" max="4101" width="30.42578125" style="101" customWidth="1"/>
    <col min="4102" max="4102" width="27.140625" style="101" customWidth="1"/>
    <col min="4103" max="4104" width="30.28515625" style="101" customWidth="1"/>
    <col min="4105" max="4105" width="29.28515625" style="101" customWidth="1"/>
    <col min="4106" max="4106" width="29" style="101" customWidth="1"/>
    <col min="4107" max="4107" width="29.85546875" style="101" customWidth="1"/>
    <col min="4108" max="4108" width="29.42578125" style="101" customWidth="1"/>
    <col min="4109" max="4109" width="30.28515625" style="101" customWidth="1"/>
    <col min="4110" max="4110" width="0.85546875" style="101" customWidth="1"/>
    <col min="4111" max="4111" width="26.85546875" style="101" customWidth="1"/>
    <col min="4112" max="4112" width="30.85546875" style="101" customWidth="1"/>
    <col min="4113" max="4113" width="28" style="101" customWidth="1"/>
    <col min="4114" max="4118" width="0" style="101" hidden="1" customWidth="1"/>
    <col min="4119" max="4119" width="5" style="101" customWidth="1"/>
    <col min="4120" max="4120" width="19.140625" style="101" customWidth="1"/>
    <col min="4121" max="4121" width="31.42578125" style="101" customWidth="1"/>
    <col min="4122" max="4122" width="21.7109375" style="101" customWidth="1"/>
    <col min="4123" max="4123" width="22.140625" style="101" customWidth="1"/>
    <col min="4124" max="4125" width="18.7109375" style="101" customWidth="1"/>
    <col min="4126" max="4126" width="27.85546875" style="101" customWidth="1"/>
    <col min="4127" max="4127" width="3.7109375" style="101" customWidth="1"/>
    <col min="4128" max="4128" width="5.28515625" style="101" customWidth="1"/>
    <col min="4129" max="4187" width="11.42578125" style="101" customWidth="1"/>
    <col min="4188" max="4352" width="10.85546875" style="101"/>
    <col min="4353" max="4353" width="5.42578125" style="101" customWidth="1"/>
    <col min="4354" max="4354" width="30.42578125" style="101" customWidth="1"/>
    <col min="4355" max="4355" width="31" style="101" customWidth="1"/>
    <col min="4356" max="4356" width="32.42578125" style="101" customWidth="1"/>
    <col min="4357" max="4357" width="30.42578125" style="101" customWidth="1"/>
    <col min="4358" max="4358" width="27.140625" style="101" customWidth="1"/>
    <col min="4359" max="4360" width="30.28515625" style="101" customWidth="1"/>
    <col min="4361" max="4361" width="29.28515625" style="101" customWidth="1"/>
    <col min="4362" max="4362" width="29" style="101" customWidth="1"/>
    <col min="4363" max="4363" width="29.85546875" style="101" customWidth="1"/>
    <col min="4364" max="4364" width="29.42578125" style="101" customWidth="1"/>
    <col min="4365" max="4365" width="30.28515625" style="101" customWidth="1"/>
    <col min="4366" max="4366" width="0.85546875" style="101" customWidth="1"/>
    <col min="4367" max="4367" width="26.85546875" style="101" customWidth="1"/>
    <col min="4368" max="4368" width="30.85546875" style="101" customWidth="1"/>
    <col min="4369" max="4369" width="28" style="101" customWidth="1"/>
    <col min="4370" max="4374" width="0" style="101" hidden="1" customWidth="1"/>
    <col min="4375" max="4375" width="5" style="101" customWidth="1"/>
    <col min="4376" max="4376" width="19.140625" style="101" customWidth="1"/>
    <col min="4377" max="4377" width="31.42578125" style="101" customWidth="1"/>
    <col min="4378" max="4378" width="21.7109375" style="101" customWidth="1"/>
    <col min="4379" max="4379" width="22.140625" style="101" customWidth="1"/>
    <col min="4380" max="4381" width="18.7109375" style="101" customWidth="1"/>
    <col min="4382" max="4382" width="27.85546875" style="101" customWidth="1"/>
    <col min="4383" max="4383" width="3.7109375" style="101" customWidth="1"/>
    <col min="4384" max="4384" width="5.28515625" style="101" customWidth="1"/>
    <col min="4385" max="4443" width="11.42578125" style="101" customWidth="1"/>
    <col min="4444" max="4608" width="10.85546875" style="101"/>
    <col min="4609" max="4609" width="5.42578125" style="101" customWidth="1"/>
    <col min="4610" max="4610" width="30.42578125" style="101" customWidth="1"/>
    <col min="4611" max="4611" width="31" style="101" customWidth="1"/>
    <col min="4612" max="4612" width="32.42578125" style="101" customWidth="1"/>
    <col min="4613" max="4613" width="30.42578125" style="101" customWidth="1"/>
    <col min="4614" max="4614" width="27.140625" style="101" customWidth="1"/>
    <col min="4615" max="4616" width="30.28515625" style="101" customWidth="1"/>
    <col min="4617" max="4617" width="29.28515625" style="101" customWidth="1"/>
    <col min="4618" max="4618" width="29" style="101" customWidth="1"/>
    <col min="4619" max="4619" width="29.85546875" style="101" customWidth="1"/>
    <col min="4620" max="4620" width="29.42578125" style="101" customWidth="1"/>
    <col min="4621" max="4621" width="30.28515625" style="101" customWidth="1"/>
    <col min="4622" max="4622" width="0.85546875" style="101" customWidth="1"/>
    <col min="4623" max="4623" width="26.85546875" style="101" customWidth="1"/>
    <col min="4624" max="4624" width="30.85546875" style="101" customWidth="1"/>
    <col min="4625" max="4625" width="28" style="101" customWidth="1"/>
    <col min="4626" max="4630" width="0" style="101" hidden="1" customWidth="1"/>
    <col min="4631" max="4631" width="5" style="101" customWidth="1"/>
    <col min="4632" max="4632" width="19.140625" style="101" customWidth="1"/>
    <col min="4633" max="4633" width="31.42578125" style="101" customWidth="1"/>
    <col min="4634" max="4634" width="21.7109375" style="101" customWidth="1"/>
    <col min="4635" max="4635" width="22.140625" style="101" customWidth="1"/>
    <col min="4636" max="4637" width="18.7109375" style="101" customWidth="1"/>
    <col min="4638" max="4638" width="27.85546875" style="101" customWidth="1"/>
    <col min="4639" max="4639" width="3.7109375" style="101" customWidth="1"/>
    <col min="4640" max="4640" width="5.28515625" style="101" customWidth="1"/>
    <col min="4641" max="4699" width="11.42578125" style="101" customWidth="1"/>
    <col min="4700" max="4864" width="10.85546875" style="101"/>
    <col min="4865" max="4865" width="5.42578125" style="101" customWidth="1"/>
    <col min="4866" max="4866" width="30.42578125" style="101" customWidth="1"/>
    <col min="4867" max="4867" width="31" style="101" customWidth="1"/>
    <col min="4868" max="4868" width="32.42578125" style="101" customWidth="1"/>
    <col min="4869" max="4869" width="30.42578125" style="101" customWidth="1"/>
    <col min="4870" max="4870" width="27.140625" style="101" customWidth="1"/>
    <col min="4871" max="4872" width="30.28515625" style="101" customWidth="1"/>
    <col min="4873" max="4873" width="29.28515625" style="101" customWidth="1"/>
    <col min="4874" max="4874" width="29" style="101" customWidth="1"/>
    <col min="4875" max="4875" width="29.85546875" style="101" customWidth="1"/>
    <col min="4876" max="4876" width="29.42578125" style="101" customWidth="1"/>
    <col min="4877" max="4877" width="30.28515625" style="101" customWidth="1"/>
    <col min="4878" max="4878" width="0.85546875" style="101" customWidth="1"/>
    <col min="4879" max="4879" width="26.85546875" style="101" customWidth="1"/>
    <col min="4880" max="4880" width="30.85546875" style="101" customWidth="1"/>
    <col min="4881" max="4881" width="28" style="101" customWidth="1"/>
    <col min="4882" max="4886" width="0" style="101" hidden="1" customWidth="1"/>
    <col min="4887" max="4887" width="5" style="101" customWidth="1"/>
    <col min="4888" max="4888" width="19.140625" style="101" customWidth="1"/>
    <col min="4889" max="4889" width="31.42578125" style="101" customWidth="1"/>
    <col min="4890" max="4890" width="21.7109375" style="101" customWidth="1"/>
    <col min="4891" max="4891" width="22.140625" style="101" customWidth="1"/>
    <col min="4892" max="4893" width="18.7109375" style="101" customWidth="1"/>
    <col min="4894" max="4894" width="27.85546875" style="101" customWidth="1"/>
    <col min="4895" max="4895" width="3.7109375" style="101" customWidth="1"/>
    <col min="4896" max="4896" width="5.28515625" style="101" customWidth="1"/>
    <col min="4897" max="4955" width="11.42578125" style="101" customWidth="1"/>
    <col min="4956" max="5120" width="10.85546875" style="101"/>
    <col min="5121" max="5121" width="5.42578125" style="101" customWidth="1"/>
    <col min="5122" max="5122" width="30.42578125" style="101" customWidth="1"/>
    <col min="5123" max="5123" width="31" style="101" customWidth="1"/>
    <col min="5124" max="5124" width="32.42578125" style="101" customWidth="1"/>
    <col min="5125" max="5125" width="30.42578125" style="101" customWidth="1"/>
    <col min="5126" max="5126" width="27.140625" style="101" customWidth="1"/>
    <col min="5127" max="5128" width="30.28515625" style="101" customWidth="1"/>
    <col min="5129" max="5129" width="29.28515625" style="101" customWidth="1"/>
    <col min="5130" max="5130" width="29" style="101" customWidth="1"/>
    <col min="5131" max="5131" width="29.85546875" style="101" customWidth="1"/>
    <col min="5132" max="5132" width="29.42578125" style="101" customWidth="1"/>
    <col min="5133" max="5133" width="30.28515625" style="101" customWidth="1"/>
    <col min="5134" max="5134" width="0.85546875" style="101" customWidth="1"/>
    <col min="5135" max="5135" width="26.85546875" style="101" customWidth="1"/>
    <col min="5136" max="5136" width="30.85546875" style="101" customWidth="1"/>
    <col min="5137" max="5137" width="28" style="101" customWidth="1"/>
    <col min="5138" max="5142" width="0" style="101" hidden="1" customWidth="1"/>
    <col min="5143" max="5143" width="5" style="101" customWidth="1"/>
    <col min="5144" max="5144" width="19.140625" style="101" customWidth="1"/>
    <col min="5145" max="5145" width="31.42578125" style="101" customWidth="1"/>
    <col min="5146" max="5146" width="21.7109375" style="101" customWidth="1"/>
    <col min="5147" max="5147" width="22.140625" style="101" customWidth="1"/>
    <col min="5148" max="5149" width="18.7109375" style="101" customWidth="1"/>
    <col min="5150" max="5150" width="27.85546875" style="101" customWidth="1"/>
    <col min="5151" max="5151" width="3.7109375" style="101" customWidth="1"/>
    <col min="5152" max="5152" width="5.28515625" style="101" customWidth="1"/>
    <col min="5153" max="5211" width="11.42578125" style="101" customWidth="1"/>
    <col min="5212" max="5376" width="10.85546875" style="101"/>
    <col min="5377" max="5377" width="5.42578125" style="101" customWidth="1"/>
    <col min="5378" max="5378" width="30.42578125" style="101" customWidth="1"/>
    <col min="5379" max="5379" width="31" style="101" customWidth="1"/>
    <col min="5380" max="5380" width="32.42578125" style="101" customWidth="1"/>
    <col min="5381" max="5381" width="30.42578125" style="101" customWidth="1"/>
    <col min="5382" max="5382" width="27.140625" style="101" customWidth="1"/>
    <col min="5383" max="5384" width="30.28515625" style="101" customWidth="1"/>
    <col min="5385" max="5385" width="29.28515625" style="101" customWidth="1"/>
    <col min="5386" max="5386" width="29" style="101" customWidth="1"/>
    <col min="5387" max="5387" width="29.85546875" style="101" customWidth="1"/>
    <col min="5388" max="5388" width="29.42578125" style="101" customWidth="1"/>
    <col min="5389" max="5389" width="30.28515625" style="101" customWidth="1"/>
    <col min="5390" max="5390" width="0.85546875" style="101" customWidth="1"/>
    <col min="5391" max="5391" width="26.85546875" style="101" customWidth="1"/>
    <col min="5392" max="5392" width="30.85546875" style="101" customWidth="1"/>
    <col min="5393" max="5393" width="28" style="101" customWidth="1"/>
    <col min="5394" max="5398" width="0" style="101" hidden="1" customWidth="1"/>
    <col min="5399" max="5399" width="5" style="101" customWidth="1"/>
    <col min="5400" max="5400" width="19.140625" style="101" customWidth="1"/>
    <col min="5401" max="5401" width="31.42578125" style="101" customWidth="1"/>
    <col min="5402" max="5402" width="21.7109375" style="101" customWidth="1"/>
    <col min="5403" max="5403" width="22.140625" style="101" customWidth="1"/>
    <col min="5404" max="5405" width="18.7109375" style="101" customWidth="1"/>
    <col min="5406" max="5406" width="27.85546875" style="101" customWidth="1"/>
    <col min="5407" max="5407" width="3.7109375" style="101" customWidth="1"/>
    <col min="5408" max="5408" width="5.28515625" style="101" customWidth="1"/>
    <col min="5409" max="5467" width="11.42578125" style="101" customWidth="1"/>
    <col min="5468" max="5632" width="10.85546875" style="101"/>
    <col min="5633" max="5633" width="5.42578125" style="101" customWidth="1"/>
    <col min="5634" max="5634" width="30.42578125" style="101" customWidth="1"/>
    <col min="5635" max="5635" width="31" style="101" customWidth="1"/>
    <col min="5636" max="5636" width="32.42578125" style="101" customWidth="1"/>
    <col min="5637" max="5637" width="30.42578125" style="101" customWidth="1"/>
    <col min="5638" max="5638" width="27.140625" style="101" customWidth="1"/>
    <col min="5639" max="5640" width="30.28515625" style="101" customWidth="1"/>
    <col min="5641" max="5641" width="29.28515625" style="101" customWidth="1"/>
    <col min="5642" max="5642" width="29" style="101" customWidth="1"/>
    <col min="5643" max="5643" width="29.85546875" style="101" customWidth="1"/>
    <col min="5644" max="5644" width="29.42578125" style="101" customWidth="1"/>
    <col min="5645" max="5645" width="30.28515625" style="101" customWidth="1"/>
    <col min="5646" max="5646" width="0.85546875" style="101" customWidth="1"/>
    <col min="5647" max="5647" width="26.85546875" style="101" customWidth="1"/>
    <col min="5648" max="5648" width="30.85546875" style="101" customWidth="1"/>
    <col min="5649" max="5649" width="28" style="101" customWidth="1"/>
    <col min="5650" max="5654" width="0" style="101" hidden="1" customWidth="1"/>
    <col min="5655" max="5655" width="5" style="101" customWidth="1"/>
    <col min="5656" max="5656" width="19.140625" style="101" customWidth="1"/>
    <col min="5657" max="5657" width="31.42578125" style="101" customWidth="1"/>
    <col min="5658" max="5658" width="21.7109375" style="101" customWidth="1"/>
    <col min="5659" max="5659" width="22.140625" style="101" customWidth="1"/>
    <col min="5660" max="5661" width="18.7109375" style="101" customWidth="1"/>
    <col min="5662" max="5662" width="27.85546875" style="101" customWidth="1"/>
    <col min="5663" max="5663" width="3.7109375" style="101" customWidth="1"/>
    <col min="5664" max="5664" width="5.28515625" style="101" customWidth="1"/>
    <col min="5665" max="5723" width="11.42578125" style="101" customWidth="1"/>
    <col min="5724" max="5888" width="10.85546875" style="101"/>
    <col min="5889" max="5889" width="5.42578125" style="101" customWidth="1"/>
    <col min="5890" max="5890" width="30.42578125" style="101" customWidth="1"/>
    <col min="5891" max="5891" width="31" style="101" customWidth="1"/>
    <col min="5892" max="5892" width="32.42578125" style="101" customWidth="1"/>
    <col min="5893" max="5893" width="30.42578125" style="101" customWidth="1"/>
    <col min="5894" max="5894" width="27.140625" style="101" customWidth="1"/>
    <col min="5895" max="5896" width="30.28515625" style="101" customWidth="1"/>
    <col min="5897" max="5897" width="29.28515625" style="101" customWidth="1"/>
    <col min="5898" max="5898" width="29" style="101" customWidth="1"/>
    <col min="5899" max="5899" width="29.85546875" style="101" customWidth="1"/>
    <col min="5900" max="5900" width="29.42578125" style="101" customWidth="1"/>
    <col min="5901" max="5901" width="30.28515625" style="101" customWidth="1"/>
    <col min="5902" max="5902" width="0.85546875" style="101" customWidth="1"/>
    <col min="5903" max="5903" width="26.85546875" style="101" customWidth="1"/>
    <col min="5904" max="5904" width="30.85546875" style="101" customWidth="1"/>
    <col min="5905" max="5905" width="28" style="101" customWidth="1"/>
    <col min="5906" max="5910" width="0" style="101" hidden="1" customWidth="1"/>
    <col min="5911" max="5911" width="5" style="101" customWidth="1"/>
    <col min="5912" max="5912" width="19.140625" style="101" customWidth="1"/>
    <col min="5913" max="5913" width="31.42578125" style="101" customWidth="1"/>
    <col min="5914" max="5914" width="21.7109375" style="101" customWidth="1"/>
    <col min="5915" max="5915" width="22.140625" style="101" customWidth="1"/>
    <col min="5916" max="5917" width="18.7109375" style="101" customWidth="1"/>
    <col min="5918" max="5918" width="27.85546875" style="101" customWidth="1"/>
    <col min="5919" max="5919" width="3.7109375" style="101" customWidth="1"/>
    <col min="5920" max="5920" width="5.28515625" style="101" customWidth="1"/>
    <col min="5921" max="5979" width="11.42578125" style="101" customWidth="1"/>
    <col min="5980" max="6144" width="10.85546875" style="101"/>
    <col min="6145" max="6145" width="5.42578125" style="101" customWidth="1"/>
    <col min="6146" max="6146" width="30.42578125" style="101" customWidth="1"/>
    <col min="6147" max="6147" width="31" style="101" customWidth="1"/>
    <col min="6148" max="6148" width="32.42578125" style="101" customWidth="1"/>
    <col min="6149" max="6149" width="30.42578125" style="101" customWidth="1"/>
    <col min="6150" max="6150" width="27.140625" style="101" customWidth="1"/>
    <col min="6151" max="6152" width="30.28515625" style="101" customWidth="1"/>
    <col min="6153" max="6153" width="29.28515625" style="101" customWidth="1"/>
    <col min="6154" max="6154" width="29" style="101" customWidth="1"/>
    <col min="6155" max="6155" width="29.85546875" style="101" customWidth="1"/>
    <col min="6156" max="6156" width="29.42578125" style="101" customWidth="1"/>
    <col min="6157" max="6157" width="30.28515625" style="101" customWidth="1"/>
    <col min="6158" max="6158" width="0.85546875" style="101" customWidth="1"/>
    <col min="6159" max="6159" width="26.85546875" style="101" customWidth="1"/>
    <col min="6160" max="6160" width="30.85546875" style="101" customWidth="1"/>
    <col min="6161" max="6161" width="28" style="101" customWidth="1"/>
    <col min="6162" max="6166" width="0" style="101" hidden="1" customWidth="1"/>
    <col min="6167" max="6167" width="5" style="101" customWidth="1"/>
    <col min="6168" max="6168" width="19.140625" style="101" customWidth="1"/>
    <col min="6169" max="6169" width="31.42578125" style="101" customWidth="1"/>
    <col min="6170" max="6170" width="21.7109375" style="101" customWidth="1"/>
    <col min="6171" max="6171" width="22.140625" style="101" customWidth="1"/>
    <col min="6172" max="6173" width="18.7109375" style="101" customWidth="1"/>
    <col min="6174" max="6174" width="27.85546875" style="101" customWidth="1"/>
    <col min="6175" max="6175" width="3.7109375" style="101" customWidth="1"/>
    <col min="6176" max="6176" width="5.28515625" style="101" customWidth="1"/>
    <col min="6177" max="6235" width="11.42578125" style="101" customWidth="1"/>
    <col min="6236" max="6400" width="10.85546875" style="101"/>
    <col min="6401" max="6401" width="5.42578125" style="101" customWidth="1"/>
    <col min="6402" max="6402" width="30.42578125" style="101" customWidth="1"/>
    <col min="6403" max="6403" width="31" style="101" customWidth="1"/>
    <col min="6404" max="6404" width="32.42578125" style="101" customWidth="1"/>
    <col min="6405" max="6405" width="30.42578125" style="101" customWidth="1"/>
    <col min="6406" max="6406" width="27.140625" style="101" customWidth="1"/>
    <col min="6407" max="6408" width="30.28515625" style="101" customWidth="1"/>
    <col min="6409" max="6409" width="29.28515625" style="101" customWidth="1"/>
    <col min="6410" max="6410" width="29" style="101" customWidth="1"/>
    <col min="6411" max="6411" width="29.85546875" style="101" customWidth="1"/>
    <col min="6412" max="6412" width="29.42578125" style="101" customWidth="1"/>
    <col min="6413" max="6413" width="30.28515625" style="101" customWidth="1"/>
    <col min="6414" max="6414" width="0.85546875" style="101" customWidth="1"/>
    <col min="6415" max="6415" width="26.85546875" style="101" customWidth="1"/>
    <col min="6416" max="6416" width="30.85546875" style="101" customWidth="1"/>
    <col min="6417" max="6417" width="28" style="101" customWidth="1"/>
    <col min="6418" max="6422" width="0" style="101" hidden="1" customWidth="1"/>
    <col min="6423" max="6423" width="5" style="101" customWidth="1"/>
    <col min="6424" max="6424" width="19.140625" style="101" customWidth="1"/>
    <col min="6425" max="6425" width="31.42578125" style="101" customWidth="1"/>
    <col min="6426" max="6426" width="21.7109375" style="101" customWidth="1"/>
    <col min="6427" max="6427" width="22.140625" style="101" customWidth="1"/>
    <col min="6428" max="6429" width="18.7109375" style="101" customWidth="1"/>
    <col min="6430" max="6430" width="27.85546875" style="101" customWidth="1"/>
    <col min="6431" max="6431" width="3.7109375" style="101" customWidth="1"/>
    <col min="6432" max="6432" width="5.28515625" style="101" customWidth="1"/>
    <col min="6433" max="6491" width="11.42578125" style="101" customWidth="1"/>
    <col min="6492" max="6656" width="10.85546875" style="101"/>
    <col min="6657" max="6657" width="5.42578125" style="101" customWidth="1"/>
    <col min="6658" max="6658" width="30.42578125" style="101" customWidth="1"/>
    <col min="6659" max="6659" width="31" style="101" customWidth="1"/>
    <col min="6660" max="6660" width="32.42578125" style="101" customWidth="1"/>
    <col min="6661" max="6661" width="30.42578125" style="101" customWidth="1"/>
    <col min="6662" max="6662" width="27.140625" style="101" customWidth="1"/>
    <col min="6663" max="6664" width="30.28515625" style="101" customWidth="1"/>
    <col min="6665" max="6665" width="29.28515625" style="101" customWidth="1"/>
    <col min="6666" max="6666" width="29" style="101" customWidth="1"/>
    <col min="6667" max="6667" width="29.85546875" style="101" customWidth="1"/>
    <col min="6668" max="6668" width="29.42578125" style="101" customWidth="1"/>
    <col min="6669" max="6669" width="30.28515625" style="101" customWidth="1"/>
    <col min="6670" max="6670" width="0.85546875" style="101" customWidth="1"/>
    <col min="6671" max="6671" width="26.85546875" style="101" customWidth="1"/>
    <col min="6672" max="6672" width="30.85546875" style="101" customWidth="1"/>
    <col min="6673" max="6673" width="28" style="101" customWidth="1"/>
    <col min="6674" max="6678" width="0" style="101" hidden="1" customWidth="1"/>
    <col min="6679" max="6679" width="5" style="101" customWidth="1"/>
    <col min="6680" max="6680" width="19.140625" style="101" customWidth="1"/>
    <col min="6681" max="6681" width="31.42578125" style="101" customWidth="1"/>
    <col min="6682" max="6682" width="21.7109375" style="101" customWidth="1"/>
    <col min="6683" max="6683" width="22.140625" style="101" customWidth="1"/>
    <col min="6684" max="6685" width="18.7109375" style="101" customWidth="1"/>
    <col min="6686" max="6686" width="27.85546875" style="101" customWidth="1"/>
    <col min="6687" max="6687" width="3.7109375" style="101" customWidth="1"/>
    <col min="6688" max="6688" width="5.28515625" style="101" customWidth="1"/>
    <col min="6689" max="6747" width="11.42578125" style="101" customWidth="1"/>
    <col min="6748" max="6912" width="10.85546875" style="101"/>
    <col min="6913" max="6913" width="5.42578125" style="101" customWidth="1"/>
    <col min="6914" max="6914" width="30.42578125" style="101" customWidth="1"/>
    <col min="6915" max="6915" width="31" style="101" customWidth="1"/>
    <col min="6916" max="6916" width="32.42578125" style="101" customWidth="1"/>
    <col min="6917" max="6917" width="30.42578125" style="101" customWidth="1"/>
    <col min="6918" max="6918" width="27.140625" style="101" customWidth="1"/>
    <col min="6919" max="6920" width="30.28515625" style="101" customWidth="1"/>
    <col min="6921" max="6921" width="29.28515625" style="101" customWidth="1"/>
    <col min="6922" max="6922" width="29" style="101" customWidth="1"/>
    <col min="6923" max="6923" width="29.85546875" style="101" customWidth="1"/>
    <col min="6924" max="6924" width="29.42578125" style="101" customWidth="1"/>
    <col min="6925" max="6925" width="30.28515625" style="101" customWidth="1"/>
    <col min="6926" max="6926" width="0.85546875" style="101" customWidth="1"/>
    <col min="6927" max="6927" width="26.85546875" style="101" customWidth="1"/>
    <col min="6928" max="6928" width="30.85546875" style="101" customWidth="1"/>
    <col min="6929" max="6929" width="28" style="101" customWidth="1"/>
    <col min="6930" max="6934" width="0" style="101" hidden="1" customWidth="1"/>
    <col min="6935" max="6935" width="5" style="101" customWidth="1"/>
    <col min="6936" max="6936" width="19.140625" style="101" customWidth="1"/>
    <col min="6937" max="6937" width="31.42578125" style="101" customWidth="1"/>
    <col min="6938" max="6938" width="21.7109375" style="101" customWidth="1"/>
    <col min="6939" max="6939" width="22.140625" style="101" customWidth="1"/>
    <col min="6940" max="6941" width="18.7109375" style="101" customWidth="1"/>
    <col min="6942" max="6942" width="27.85546875" style="101" customWidth="1"/>
    <col min="6943" max="6943" width="3.7109375" style="101" customWidth="1"/>
    <col min="6944" max="6944" width="5.28515625" style="101" customWidth="1"/>
    <col min="6945" max="7003" width="11.42578125" style="101" customWidth="1"/>
    <col min="7004" max="7168" width="10.85546875" style="101"/>
    <col min="7169" max="7169" width="5.42578125" style="101" customWidth="1"/>
    <col min="7170" max="7170" width="30.42578125" style="101" customWidth="1"/>
    <col min="7171" max="7171" width="31" style="101" customWidth="1"/>
    <col min="7172" max="7172" width="32.42578125" style="101" customWidth="1"/>
    <col min="7173" max="7173" width="30.42578125" style="101" customWidth="1"/>
    <col min="7174" max="7174" width="27.140625" style="101" customWidth="1"/>
    <col min="7175" max="7176" width="30.28515625" style="101" customWidth="1"/>
    <col min="7177" max="7177" width="29.28515625" style="101" customWidth="1"/>
    <col min="7178" max="7178" width="29" style="101" customWidth="1"/>
    <col min="7179" max="7179" width="29.85546875" style="101" customWidth="1"/>
    <col min="7180" max="7180" width="29.42578125" style="101" customWidth="1"/>
    <col min="7181" max="7181" width="30.28515625" style="101" customWidth="1"/>
    <col min="7182" max="7182" width="0.85546875" style="101" customWidth="1"/>
    <col min="7183" max="7183" width="26.85546875" style="101" customWidth="1"/>
    <col min="7184" max="7184" width="30.85546875" style="101" customWidth="1"/>
    <col min="7185" max="7185" width="28" style="101" customWidth="1"/>
    <col min="7186" max="7190" width="0" style="101" hidden="1" customWidth="1"/>
    <col min="7191" max="7191" width="5" style="101" customWidth="1"/>
    <col min="7192" max="7192" width="19.140625" style="101" customWidth="1"/>
    <col min="7193" max="7193" width="31.42578125" style="101" customWidth="1"/>
    <col min="7194" max="7194" width="21.7109375" style="101" customWidth="1"/>
    <col min="7195" max="7195" width="22.140625" style="101" customWidth="1"/>
    <col min="7196" max="7197" width="18.7109375" style="101" customWidth="1"/>
    <col min="7198" max="7198" width="27.85546875" style="101" customWidth="1"/>
    <col min="7199" max="7199" width="3.7109375" style="101" customWidth="1"/>
    <col min="7200" max="7200" width="5.28515625" style="101" customWidth="1"/>
    <col min="7201" max="7259" width="11.42578125" style="101" customWidth="1"/>
    <col min="7260" max="7424" width="10.85546875" style="101"/>
    <col min="7425" max="7425" width="5.42578125" style="101" customWidth="1"/>
    <col min="7426" max="7426" width="30.42578125" style="101" customWidth="1"/>
    <col min="7427" max="7427" width="31" style="101" customWidth="1"/>
    <col min="7428" max="7428" width="32.42578125" style="101" customWidth="1"/>
    <col min="7429" max="7429" width="30.42578125" style="101" customWidth="1"/>
    <col min="7430" max="7430" width="27.140625" style="101" customWidth="1"/>
    <col min="7431" max="7432" width="30.28515625" style="101" customWidth="1"/>
    <col min="7433" max="7433" width="29.28515625" style="101" customWidth="1"/>
    <col min="7434" max="7434" width="29" style="101" customWidth="1"/>
    <col min="7435" max="7435" width="29.85546875" style="101" customWidth="1"/>
    <col min="7436" max="7436" width="29.42578125" style="101" customWidth="1"/>
    <col min="7437" max="7437" width="30.28515625" style="101" customWidth="1"/>
    <col min="7438" max="7438" width="0.85546875" style="101" customWidth="1"/>
    <col min="7439" max="7439" width="26.85546875" style="101" customWidth="1"/>
    <col min="7440" max="7440" width="30.85546875" style="101" customWidth="1"/>
    <col min="7441" max="7441" width="28" style="101" customWidth="1"/>
    <col min="7442" max="7446" width="0" style="101" hidden="1" customWidth="1"/>
    <col min="7447" max="7447" width="5" style="101" customWidth="1"/>
    <col min="7448" max="7448" width="19.140625" style="101" customWidth="1"/>
    <col min="7449" max="7449" width="31.42578125" style="101" customWidth="1"/>
    <col min="7450" max="7450" width="21.7109375" style="101" customWidth="1"/>
    <col min="7451" max="7451" width="22.140625" style="101" customWidth="1"/>
    <col min="7452" max="7453" width="18.7109375" style="101" customWidth="1"/>
    <col min="7454" max="7454" width="27.85546875" style="101" customWidth="1"/>
    <col min="7455" max="7455" width="3.7109375" style="101" customWidth="1"/>
    <col min="7456" max="7456" width="5.28515625" style="101" customWidth="1"/>
    <col min="7457" max="7515" width="11.42578125" style="101" customWidth="1"/>
    <col min="7516" max="7680" width="10.85546875" style="101"/>
    <col min="7681" max="7681" width="5.42578125" style="101" customWidth="1"/>
    <col min="7682" max="7682" width="30.42578125" style="101" customWidth="1"/>
    <col min="7683" max="7683" width="31" style="101" customWidth="1"/>
    <col min="7684" max="7684" width="32.42578125" style="101" customWidth="1"/>
    <col min="7685" max="7685" width="30.42578125" style="101" customWidth="1"/>
    <col min="7686" max="7686" width="27.140625" style="101" customWidth="1"/>
    <col min="7687" max="7688" width="30.28515625" style="101" customWidth="1"/>
    <col min="7689" max="7689" width="29.28515625" style="101" customWidth="1"/>
    <col min="7690" max="7690" width="29" style="101" customWidth="1"/>
    <col min="7691" max="7691" width="29.85546875" style="101" customWidth="1"/>
    <col min="7692" max="7692" width="29.42578125" style="101" customWidth="1"/>
    <col min="7693" max="7693" width="30.28515625" style="101" customWidth="1"/>
    <col min="7694" max="7694" width="0.85546875" style="101" customWidth="1"/>
    <col min="7695" max="7695" width="26.85546875" style="101" customWidth="1"/>
    <col min="7696" max="7696" width="30.85546875" style="101" customWidth="1"/>
    <col min="7697" max="7697" width="28" style="101" customWidth="1"/>
    <col min="7698" max="7702" width="0" style="101" hidden="1" customWidth="1"/>
    <col min="7703" max="7703" width="5" style="101" customWidth="1"/>
    <col min="7704" max="7704" width="19.140625" style="101" customWidth="1"/>
    <col min="7705" max="7705" width="31.42578125" style="101" customWidth="1"/>
    <col min="7706" max="7706" width="21.7109375" style="101" customWidth="1"/>
    <col min="7707" max="7707" width="22.140625" style="101" customWidth="1"/>
    <col min="7708" max="7709" width="18.7109375" style="101" customWidth="1"/>
    <col min="7710" max="7710" width="27.85546875" style="101" customWidth="1"/>
    <col min="7711" max="7711" width="3.7109375" style="101" customWidth="1"/>
    <col min="7712" max="7712" width="5.28515625" style="101" customWidth="1"/>
    <col min="7713" max="7771" width="11.42578125" style="101" customWidth="1"/>
    <col min="7772" max="7936" width="10.85546875" style="101"/>
    <col min="7937" max="7937" width="5.42578125" style="101" customWidth="1"/>
    <col min="7938" max="7938" width="30.42578125" style="101" customWidth="1"/>
    <col min="7939" max="7939" width="31" style="101" customWidth="1"/>
    <col min="7940" max="7940" width="32.42578125" style="101" customWidth="1"/>
    <col min="7941" max="7941" width="30.42578125" style="101" customWidth="1"/>
    <col min="7942" max="7942" width="27.140625" style="101" customWidth="1"/>
    <col min="7943" max="7944" width="30.28515625" style="101" customWidth="1"/>
    <col min="7945" max="7945" width="29.28515625" style="101" customWidth="1"/>
    <col min="7946" max="7946" width="29" style="101" customWidth="1"/>
    <col min="7947" max="7947" width="29.85546875" style="101" customWidth="1"/>
    <col min="7948" max="7948" width="29.42578125" style="101" customWidth="1"/>
    <col min="7949" max="7949" width="30.28515625" style="101" customWidth="1"/>
    <col min="7950" max="7950" width="0.85546875" style="101" customWidth="1"/>
    <col min="7951" max="7951" width="26.85546875" style="101" customWidth="1"/>
    <col min="7952" max="7952" width="30.85546875" style="101" customWidth="1"/>
    <col min="7953" max="7953" width="28" style="101" customWidth="1"/>
    <col min="7954" max="7958" width="0" style="101" hidden="1" customWidth="1"/>
    <col min="7959" max="7959" width="5" style="101" customWidth="1"/>
    <col min="7960" max="7960" width="19.140625" style="101" customWidth="1"/>
    <col min="7961" max="7961" width="31.42578125" style="101" customWidth="1"/>
    <col min="7962" max="7962" width="21.7109375" style="101" customWidth="1"/>
    <col min="7963" max="7963" width="22.140625" style="101" customWidth="1"/>
    <col min="7964" max="7965" width="18.7109375" style="101" customWidth="1"/>
    <col min="7966" max="7966" width="27.85546875" style="101" customWidth="1"/>
    <col min="7967" max="7967" width="3.7109375" style="101" customWidth="1"/>
    <col min="7968" max="7968" width="5.28515625" style="101" customWidth="1"/>
    <col min="7969" max="8027" width="11.42578125" style="101" customWidth="1"/>
    <col min="8028" max="8192" width="10.85546875" style="101"/>
    <col min="8193" max="8193" width="5.42578125" style="101" customWidth="1"/>
    <col min="8194" max="8194" width="30.42578125" style="101" customWidth="1"/>
    <col min="8195" max="8195" width="31" style="101" customWidth="1"/>
    <col min="8196" max="8196" width="32.42578125" style="101" customWidth="1"/>
    <col min="8197" max="8197" width="30.42578125" style="101" customWidth="1"/>
    <col min="8198" max="8198" width="27.140625" style="101" customWidth="1"/>
    <col min="8199" max="8200" width="30.28515625" style="101" customWidth="1"/>
    <col min="8201" max="8201" width="29.28515625" style="101" customWidth="1"/>
    <col min="8202" max="8202" width="29" style="101" customWidth="1"/>
    <col min="8203" max="8203" width="29.85546875" style="101" customWidth="1"/>
    <col min="8204" max="8204" width="29.42578125" style="101" customWidth="1"/>
    <col min="8205" max="8205" width="30.28515625" style="101" customWidth="1"/>
    <col min="8206" max="8206" width="0.85546875" style="101" customWidth="1"/>
    <col min="8207" max="8207" width="26.85546875" style="101" customWidth="1"/>
    <col min="8208" max="8208" width="30.85546875" style="101" customWidth="1"/>
    <col min="8209" max="8209" width="28" style="101" customWidth="1"/>
    <col min="8210" max="8214" width="0" style="101" hidden="1" customWidth="1"/>
    <col min="8215" max="8215" width="5" style="101" customWidth="1"/>
    <col min="8216" max="8216" width="19.140625" style="101" customWidth="1"/>
    <col min="8217" max="8217" width="31.42578125" style="101" customWidth="1"/>
    <col min="8218" max="8218" width="21.7109375" style="101" customWidth="1"/>
    <col min="8219" max="8219" width="22.140625" style="101" customWidth="1"/>
    <col min="8220" max="8221" width="18.7109375" style="101" customWidth="1"/>
    <col min="8222" max="8222" width="27.85546875" style="101" customWidth="1"/>
    <col min="8223" max="8223" width="3.7109375" style="101" customWidth="1"/>
    <col min="8224" max="8224" width="5.28515625" style="101" customWidth="1"/>
    <col min="8225" max="8283" width="11.42578125" style="101" customWidth="1"/>
    <col min="8284" max="8448" width="10.85546875" style="101"/>
    <col min="8449" max="8449" width="5.42578125" style="101" customWidth="1"/>
    <col min="8450" max="8450" width="30.42578125" style="101" customWidth="1"/>
    <col min="8451" max="8451" width="31" style="101" customWidth="1"/>
    <col min="8452" max="8452" width="32.42578125" style="101" customWidth="1"/>
    <col min="8453" max="8453" width="30.42578125" style="101" customWidth="1"/>
    <col min="8454" max="8454" width="27.140625" style="101" customWidth="1"/>
    <col min="8455" max="8456" width="30.28515625" style="101" customWidth="1"/>
    <col min="8457" max="8457" width="29.28515625" style="101" customWidth="1"/>
    <col min="8458" max="8458" width="29" style="101" customWidth="1"/>
    <col min="8459" max="8459" width="29.85546875" style="101" customWidth="1"/>
    <col min="8460" max="8460" width="29.42578125" style="101" customWidth="1"/>
    <col min="8461" max="8461" width="30.28515625" style="101" customWidth="1"/>
    <col min="8462" max="8462" width="0.85546875" style="101" customWidth="1"/>
    <col min="8463" max="8463" width="26.85546875" style="101" customWidth="1"/>
    <col min="8464" max="8464" width="30.85546875" style="101" customWidth="1"/>
    <col min="8465" max="8465" width="28" style="101" customWidth="1"/>
    <col min="8466" max="8470" width="0" style="101" hidden="1" customWidth="1"/>
    <col min="8471" max="8471" width="5" style="101" customWidth="1"/>
    <col min="8472" max="8472" width="19.140625" style="101" customWidth="1"/>
    <col min="8473" max="8473" width="31.42578125" style="101" customWidth="1"/>
    <col min="8474" max="8474" width="21.7109375" style="101" customWidth="1"/>
    <col min="8475" max="8475" width="22.140625" style="101" customWidth="1"/>
    <col min="8476" max="8477" width="18.7109375" style="101" customWidth="1"/>
    <col min="8478" max="8478" width="27.85546875" style="101" customWidth="1"/>
    <col min="8479" max="8479" width="3.7109375" style="101" customWidth="1"/>
    <col min="8480" max="8480" width="5.28515625" style="101" customWidth="1"/>
    <col min="8481" max="8539" width="11.42578125" style="101" customWidth="1"/>
    <col min="8540" max="8704" width="10.85546875" style="101"/>
    <col min="8705" max="8705" width="5.42578125" style="101" customWidth="1"/>
    <col min="8706" max="8706" width="30.42578125" style="101" customWidth="1"/>
    <col min="8707" max="8707" width="31" style="101" customWidth="1"/>
    <col min="8708" max="8708" width="32.42578125" style="101" customWidth="1"/>
    <col min="8709" max="8709" width="30.42578125" style="101" customWidth="1"/>
    <col min="8710" max="8710" width="27.140625" style="101" customWidth="1"/>
    <col min="8711" max="8712" width="30.28515625" style="101" customWidth="1"/>
    <col min="8713" max="8713" width="29.28515625" style="101" customWidth="1"/>
    <col min="8714" max="8714" width="29" style="101" customWidth="1"/>
    <col min="8715" max="8715" width="29.85546875" style="101" customWidth="1"/>
    <col min="8716" max="8716" width="29.42578125" style="101" customWidth="1"/>
    <col min="8717" max="8717" width="30.28515625" style="101" customWidth="1"/>
    <col min="8718" max="8718" width="0.85546875" style="101" customWidth="1"/>
    <col min="8719" max="8719" width="26.85546875" style="101" customWidth="1"/>
    <col min="8720" max="8720" width="30.85546875" style="101" customWidth="1"/>
    <col min="8721" max="8721" width="28" style="101" customWidth="1"/>
    <col min="8722" max="8726" width="0" style="101" hidden="1" customWidth="1"/>
    <col min="8727" max="8727" width="5" style="101" customWidth="1"/>
    <col min="8728" max="8728" width="19.140625" style="101" customWidth="1"/>
    <col min="8729" max="8729" width="31.42578125" style="101" customWidth="1"/>
    <col min="8730" max="8730" width="21.7109375" style="101" customWidth="1"/>
    <col min="8731" max="8731" width="22.140625" style="101" customWidth="1"/>
    <col min="8732" max="8733" width="18.7109375" style="101" customWidth="1"/>
    <col min="8734" max="8734" width="27.85546875" style="101" customWidth="1"/>
    <col min="8735" max="8735" width="3.7109375" style="101" customWidth="1"/>
    <col min="8736" max="8736" width="5.28515625" style="101" customWidth="1"/>
    <col min="8737" max="8795" width="11.42578125" style="101" customWidth="1"/>
    <col min="8796" max="8960" width="10.85546875" style="101"/>
    <col min="8961" max="8961" width="5.42578125" style="101" customWidth="1"/>
    <col min="8962" max="8962" width="30.42578125" style="101" customWidth="1"/>
    <col min="8963" max="8963" width="31" style="101" customWidth="1"/>
    <col min="8964" max="8964" width="32.42578125" style="101" customWidth="1"/>
    <col min="8965" max="8965" width="30.42578125" style="101" customWidth="1"/>
    <col min="8966" max="8966" width="27.140625" style="101" customWidth="1"/>
    <col min="8967" max="8968" width="30.28515625" style="101" customWidth="1"/>
    <col min="8969" max="8969" width="29.28515625" style="101" customWidth="1"/>
    <col min="8970" max="8970" width="29" style="101" customWidth="1"/>
    <col min="8971" max="8971" width="29.85546875" style="101" customWidth="1"/>
    <col min="8972" max="8972" width="29.42578125" style="101" customWidth="1"/>
    <col min="8973" max="8973" width="30.28515625" style="101" customWidth="1"/>
    <col min="8974" max="8974" width="0.85546875" style="101" customWidth="1"/>
    <col min="8975" max="8975" width="26.85546875" style="101" customWidth="1"/>
    <col min="8976" max="8976" width="30.85546875" style="101" customWidth="1"/>
    <col min="8977" max="8977" width="28" style="101" customWidth="1"/>
    <col min="8978" max="8982" width="0" style="101" hidden="1" customWidth="1"/>
    <col min="8983" max="8983" width="5" style="101" customWidth="1"/>
    <col min="8984" max="8984" width="19.140625" style="101" customWidth="1"/>
    <col min="8985" max="8985" width="31.42578125" style="101" customWidth="1"/>
    <col min="8986" max="8986" width="21.7109375" style="101" customWidth="1"/>
    <col min="8987" max="8987" width="22.140625" style="101" customWidth="1"/>
    <col min="8988" max="8989" width="18.7109375" style="101" customWidth="1"/>
    <col min="8990" max="8990" width="27.85546875" style="101" customWidth="1"/>
    <col min="8991" max="8991" width="3.7109375" style="101" customWidth="1"/>
    <col min="8992" max="8992" width="5.28515625" style="101" customWidth="1"/>
    <col min="8993" max="9051" width="11.42578125" style="101" customWidth="1"/>
    <col min="9052" max="9216" width="10.85546875" style="101"/>
    <col min="9217" max="9217" width="5.42578125" style="101" customWidth="1"/>
    <col min="9218" max="9218" width="30.42578125" style="101" customWidth="1"/>
    <col min="9219" max="9219" width="31" style="101" customWidth="1"/>
    <col min="9220" max="9220" width="32.42578125" style="101" customWidth="1"/>
    <col min="9221" max="9221" width="30.42578125" style="101" customWidth="1"/>
    <col min="9222" max="9222" width="27.140625" style="101" customWidth="1"/>
    <col min="9223" max="9224" width="30.28515625" style="101" customWidth="1"/>
    <col min="9225" max="9225" width="29.28515625" style="101" customWidth="1"/>
    <col min="9226" max="9226" width="29" style="101" customWidth="1"/>
    <col min="9227" max="9227" width="29.85546875" style="101" customWidth="1"/>
    <col min="9228" max="9228" width="29.42578125" style="101" customWidth="1"/>
    <col min="9229" max="9229" width="30.28515625" style="101" customWidth="1"/>
    <col min="9230" max="9230" width="0.85546875" style="101" customWidth="1"/>
    <col min="9231" max="9231" width="26.85546875" style="101" customWidth="1"/>
    <col min="9232" max="9232" width="30.85546875" style="101" customWidth="1"/>
    <col min="9233" max="9233" width="28" style="101" customWidth="1"/>
    <col min="9234" max="9238" width="0" style="101" hidden="1" customWidth="1"/>
    <col min="9239" max="9239" width="5" style="101" customWidth="1"/>
    <col min="9240" max="9240" width="19.140625" style="101" customWidth="1"/>
    <col min="9241" max="9241" width="31.42578125" style="101" customWidth="1"/>
    <col min="9242" max="9242" width="21.7109375" style="101" customWidth="1"/>
    <col min="9243" max="9243" width="22.140625" style="101" customWidth="1"/>
    <col min="9244" max="9245" width="18.7109375" style="101" customWidth="1"/>
    <col min="9246" max="9246" width="27.85546875" style="101" customWidth="1"/>
    <col min="9247" max="9247" width="3.7109375" style="101" customWidth="1"/>
    <col min="9248" max="9248" width="5.28515625" style="101" customWidth="1"/>
    <col min="9249" max="9307" width="11.42578125" style="101" customWidth="1"/>
    <col min="9308" max="9472" width="10.85546875" style="101"/>
    <col min="9473" max="9473" width="5.42578125" style="101" customWidth="1"/>
    <col min="9474" max="9474" width="30.42578125" style="101" customWidth="1"/>
    <col min="9475" max="9475" width="31" style="101" customWidth="1"/>
    <col min="9476" max="9476" width="32.42578125" style="101" customWidth="1"/>
    <col min="9477" max="9477" width="30.42578125" style="101" customWidth="1"/>
    <col min="9478" max="9478" width="27.140625" style="101" customWidth="1"/>
    <col min="9479" max="9480" width="30.28515625" style="101" customWidth="1"/>
    <col min="9481" max="9481" width="29.28515625" style="101" customWidth="1"/>
    <col min="9482" max="9482" width="29" style="101" customWidth="1"/>
    <col min="9483" max="9483" width="29.85546875" style="101" customWidth="1"/>
    <col min="9484" max="9484" width="29.42578125" style="101" customWidth="1"/>
    <col min="9485" max="9485" width="30.28515625" style="101" customWidth="1"/>
    <col min="9486" max="9486" width="0.85546875" style="101" customWidth="1"/>
    <col min="9487" max="9487" width="26.85546875" style="101" customWidth="1"/>
    <col min="9488" max="9488" width="30.85546875" style="101" customWidth="1"/>
    <col min="9489" max="9489" width="28" style="101" customWidth="1"/>
    <col min="9490" max="9494" width="0" style="101" hidden="1" customWidth="1"/>
    <col min="9495" max="9495" width="5" style="101" customWidth="1"/>
    <col min="9496" max="9496" width="19.140625" style="101" customWidth="1"/>
    <col min="9497" max="9497" width="31.42578125" style="101" customWidth="1"/>
    <col min="9498" max="9498" width="21.7109375" style="101" customWidth="1"/>
    <col min="9499" max="9499" width="22.140625" style="101" customWidth="1"/>
    <col min="9500" max="9501" width="18.7109375" style="101" customWidth="1"/>
    <col min="9502" max="9502" width="27.85546875" style="101" customWidth="1"/>
    <col min="9503" max="9503" width="3.7109375" style="101" customWidth="1"/>
    <col min="9504" max="9504" width="5.28515625" style="101" customWidth="1"/>
    <col min="9505" max="9563" width="11.42578125" style="101" customWidth="1"/>
    <col min="9564" max="9728" width="10.85546875" style="101"/>
    <col min="9729" max="9729" width="5.42578125" style="101" customWidth="1"/>
    <col min="9730" max="9730" width="30.42578125" style="101" customWidth="1"/>
    <col min="9731" max="9731" width="31" style="101" customWidth="1"/>
    <col min="9732" max="9732" width="32.42578125" style="101" customWidth="1"/>
    <col min="9733" max="9733" width="30.42578125" style="101" customWidth="1"/>
    <col min="9734" max="9734" width="27.140625" style="101" customWidth="1"/>
    <col min="9735" max="9736" width="30.28515625" style="101" customWidth="1"/>
    <col min="9737" max="9737" width="29.28515625" style="101" customWidth="1"/>
    <col min="9738" max="9738" width="29" style="101" customWidth="1"/>
    <col min="9739" max="9739" width="29.85546875" style="101" customWidth="1"/>
    <col min="9740" max="9740" width="29.42578125" style="101" customWidth="1"/>
    <col min="9741" max="9741" width="30.28515625" style="101" customWidth="1"/>
    <col min="9742" max="9742" width="0.85546875" style="101" customWidth="1"/>
    <col min="9743" max="9743" width="26.85546875" style="101" customWidth="1"/>
    <col min="9744" max="9744" width="30.85546875" style="101" customWidth="1"/>
    <col min="9745" max="9745" width="28" style="101" customWidth="1"/>
    <col min="9746" max="9750" width="0" style="101" hidden="1" customWidth="1"/>
    <col min="9751" max="9751" width="5" style="101" customWidth="1"/>
    <col min="9752" max="9752" width="19.140625" style="101" customWidth="1"/>
    <col min="9753" max="9753" width="31.42578125" style="101" customWidth="1"/>
    <col min="9754" max="9754" width="21.7109375" style="101" customWidth="1"/>
    <col min="9755" max="9755" width="22.140625" style="101" customWidth="1"/>
    <col min="9756" max="9757" width="18.7109375" style="101" customWidth="1"/>
    <col min="9758" max="9758" width="27.85546875" style="101" customWidth="1"/>
    <col min="9759" max="9759" width="3.7109375" style="101" customWidth="1"/>
    <col min="9760" max="9760" width="5.28515625" style="101" customWidth="1"/>
    <col min="9761" max="9819" width="11.42578125" style="101" customWidth="1"/>
    <col min="9820" max="9984" width="10.85546875" style="101"/>
    <col min="9985" max="9985" width="5.42578125" style="101" customWidth="1"/>
    <col min="9986" max="9986" width="30.42578125" style="101" customWidth="1"/>
    <col min="9987" max="9987" width="31" style="101" customWidth="1"/>
    <col min="9988" max="9988" width="32.42578125" style="101" customWidth="1"/>
    <col min="9989" max="9989" width="30.42578125" style="101" customWidth="1"/>
    <col min="9990" max="9990" width="27.140625" style="101" customWidth="1"/>
    <col min="9991" max="9992" width="30.28515625" style="101" customWidth="1"/>
    <col min="9993" max="9993" width="29.28515625" style="101" customWidth="1"/>
    <col min="9994" max="9994" width="29" style="101" customWidth="1"/>
    <col min="9995" max="9995" width="29.85546875" style="101" customWidth="1"/>
    <col min="9996" max="9996" width="29.42578125" style="101" customWidth="1"/>
    <col min="9997" max="9997" width="30.28515625" style="101" customWidth="1"/>
    <col min="9998" max="9998" width="0.85546875" style="101" customWidth="1"/>
    <col min="9999" max="9999" width="26.85546875" style="101" customWidth="1"/>
    <col min="10000" max="10000" width="30.85546875" style="101" customWidth="1"/>
    <col min="10001" max="10001" width="28" style="101" customWidth="1"/>
    <col min="10002" max="10006" width="0" style="101" hidden="1" customWidth="1"/>
    <col min="10007" max="10007" width="5" style="101" customWidth="1"/>
    <col min="10008" max="10008" width="19.140625" style="101" customWidth="1"/>
    <col min="10009" max="10009" width="31.42578125" style="101" customWidth="1"/>
    <col min="10010" max="10010" width="21.7109375" style="101" customWidth="1"/>
    <col min="10011" max="10011" width="22.140625" style="101" customWidth="1"/>
    <col min="10012" max="10013" width="18.7109375" style="101" customWidth="1"/>
    <col min="10014" max="10014" width="27.85546875" style="101" customWidth="1"/>
    <col min="10015" max="10015" width="3.7109375" style="101" customWidth="1"/>
    <col min="10016" max="10016" width="5.28515625" style="101" customWidth="1"/>
    <col min="10017" max="10075" width="11.42578125" style="101" customWidth="1"/>
    <col min="10076" max="10240" width="10.85546875" style="101"/>
    <col min="10241" max="10241" width="5.42578125" style="101" customWidth="1"/>
    <col min="10242" max="10242" width="30.42578125" style="101" customWidth="1"/>
    <col min="10243" max="10243" width="31" style="101" customWidth="1"/>
    <col min="10244" max="10244" width="32.42578125" style="101" customWidth="1"/>
    <col min="10245" max="10245" width="30.42578125" style="101" customWidth="1"/>
    <col min="10246" max="10246" width="27.140625" style="101" customWidth="1"/>
    <col min="10247" max="10248" width="30.28515625" style="101" customWidth="1"/>
    <col min="10249" max="10249" width="29.28515625" style="101" customWidth="1"/>
    <col min="10250" max="10250" width="29" style="101" customWidth="1"/>
    <col min="10251" max="10251" width="29.85546875" style="101" customWidth="1"/>
    <col min="10252" max="10252" width="29.42578125" style="101" customWidth="1"/>
    <col min="10253" max="10253" width="30.28515625" style="101" customWidth="1"/>
    <col min="10254" max="10254" width="0.85546875" style="101" customWidth="1"/>
    <col min="10255" max="10255" width="26.85546875" style="101" customWidth="1"/>
    <col min="10256" max="10256" width="30.85546875" style="101" customWidth="1"/>
    <col min="10257" max="10257" width="28" style="101" customWidth="1"/>
    <col min="10258" max="10262" width="0" style="101" hidden="1" customWidth="1"/>
    <col min="10263" max="10263" width="5" style="101" customWidth="1"/>
    <col min="10264" max="10264" width="19.140625" style="101" customWidth="1"/>
    <col min="10265" max="10265" width="31.42578125" style="101" customWidth="1"/>
    <col min="10266" max="10266" width="21.7109375" style="101" customWidth="1"/>
    <col min="10267" max="10267" width="22.140625" style="101" customWidth="1"/>
    <col min="10268" max="10269" width="18.7109375" style="101" customWidth="1"/>
    <col min="10270" max="10270" width="27.85546875" style="101" customWidth="1"/>
    <col min="10271" max="10271" width="3.7109375" style="101" customWidth="1"/>
    <col min="10272" max="10272" width="5.28515625" style="101" customWidth="1"/>
    <col min="10273" max="10331" width="11.42578125" style="101" customWidth="1"/>
    <col min="10332" max="10496" width="10.85546875" style="101"/>
    <col min="10497" max="10497" width="5.42578125" style="101" customWidth="1"/>
    <col min="10498" max="10498" width="30.42578125" style="101" customWidth="1"/>
    <col min="10499" max="10499" width="31" style="101" customWidth="1"/>
    <col min="10500" max="10500" width="32.42578125" style="101" customWidth="1"/>
    <col min="10501" max="10501" width="30.42578125" style="101" customWidth="1"/>
    <col min="10502" max="10502" width="27.140625" style="101" customWidth="1"/>
    <col min="10503" max="10504" width="30.28515625" style="101" customWidth="1"/>
    <col min="10505" max="10505" width="29.28515625" style="101" customWidth="1"/>
    <col min="10506" max="10506" width="29" style="101" customWidth="1"/>
    <col min="10507" max="10507" width="29.85546875" style="101" customWidth="1"/>
    <col min="10508" max="10508" width="29.42578125" style="101" customWidth="1"/>
    <col min="10509" max="10509" width="30.28515625" style="101" customWidth="1"/>
    <col min="10510" max="10510" width="0.85546875" style="101" customWidth="1"/>
    <col min="10511" max="10511" width="26.85546875" style="101" customWidth="1"/>
    <col min="10512" max="10512" width="30.85546875" style="101" customWidth="1"/>
    <col min="10513" max="10513" width="28" style="101" customWidth="1"/>
    <col min="10514" max="10518" width="0" style="101" hidden="1" customWidth="1"/>
    <col min="10519" max="10519" width="5" style="101" customWidth="1"/>
    <col min="10520" max="10520" width="19.140625" style="101" customWidth="1"/>
    <col min="10521" max="10521" width="31.42578125" style="101" customWidth="1"/>
    <col min="10522" max="10522" width="21.7109375" style="101" customWidth="1"/>
    <col min="10523" max="10523" width="22.140625" style="101" customWidth="1"/>
    <col min="10524" max="10525" width="18.7109375" style="101" customWidth="1"/>
    <col min="10526" max="10526" width="27.85546875" style="101" customWidth="1"/>
    <col min="10527" max="10527" width="3.7109375" style="101" customWidth="1"/>
    <col min="10528" max="10528" width="5.28515625" style="101" customWidth="1"/>
    <col min="10529" max="10587" width="11.42578125" style="101" customWidth="1"/>
    <col min="10588" max="10752" width="10.85546875" style="101"/>
    <col min="10753" max="10753" width="5.42578125" style="101" customWidth="1"/>
    <col min="10754" max="10754" width="30.42578125" style="101" customWidth="1"/>
    <col min="10755" max="10755" width="31" style="101" customWidth="1"/>
    <col min="10756" max="10756" width="32.42578125" style="101" customWidth="1"/>
    <col min="10757" max="10757" width="30.42578125" style="101" customWidth="1"/>
    <col min="10758" max="10758" width="27.140625" style="101" customWidth="1"/>
    <col min="10759" max="10760" width="30.28515625" style="101" customWidth="1"/>
    <col min="10761" max="10761" width="29.28515625" style="101" customWidth="1"/>
    <col min="10762" max="10762" width="29" style="101" customWidth="1"/>
    <col min="10763" max="10763" width="29.85546875" style="101" customWidth="1"/>
    <col min="10764" max="10764" width="29.42578125" style="101" customWidth="1"/>
    <col min="10765" max="10765" width="30.28515625" style="101" customWidth="1"/>
    <col min="10766" max="10766" width="0.85546875" style="101" customWidth="1"/>
    <col min="10767" max="10767" width="26.85546875" style="101" customWidth="1"/>
    <col min="10768" max="10768" width="30.85546875" style="101" customWidth="1"/>
    <col min="10769" max="10769" width="28" style="101" customWidth="1"/>
    <col min="10770" max="10774" width="0" style="101" hidden="1" customWidth="1"/>
    <col min="10775" max="10775" width="5" style="101" customWidth="1"/>
    <col min="10776" max="10776" width="19.140625" style="101" customWidth="1"/>
    <col min="10777" max="10777" width="31.42578125" style="101" customWidth="1"/>
    <col min="10778" max="10778" width="21.7109375" style="101" customWidth="1"/>
    <col min="10779" max="10779" width="22.140625" style="101" customWidth="1"/>
    <col min="10780" max="10781" width="18.7109375" style="101" customWidth="1"/>
    <col min="10782" max="10782" width="27.85546875" style="101" customWidth="1"/>
    <col min="10783" max="10783" width="3.7109375" style="101" customWidth="1"/>
    <col min="10784" max="10784" width="5.28515625" style="101" customWidth="1"/>
    <col min="10785" max="10843" width="11.42578125" style="101" customWidth="1"/>
    <col min="10844" max="11008" width="10.85546875" style="101"/>
    <col min="11009" max="11009" width="5.42578125" style="101" customWidth="1"/>
    <col min="11010" max="11010" width="30.42578125" style="101" customWidth="1"/>
    <col min="11011" max="11011" width="31" style="101" customWidth="1"/>
    <col min="11012" max="11012" width="32.42578125" style="101" customWidth="1"/>
    <col min="11013" max="11013" width="30.42578125" style="101" customWidth="1"/>
    <col min="11014" max="11014" width="27.140625" style="101" customWidth="1"/>
    <col min="11015" max="11016" width="30.28515625" style="101" customWidth="1"/>
    <col min="11017" max="11017" width="29.28515625" style="101" customWidth="1"/>
    <col min="11018" max="11018" width="29" style="101" customWidth="1"/>
    <col min="11019" max="11019" width="29.85546875" style="101" customWidth="1"/>
    <col min="11020" max="11020" width="29.42578125" style="101" customWidth="1"/>
    <col min="11021" max="11021" width="30.28515625" style="101" customWidth="1"/>
    <col min="11022" max="11022" width="0.85546875" style="101" customWidth="1"/>
    <col min="11023" max="11023" width="26.85546875" style="101" customWidth="1"/>
    <col min="11024" max="11024" width="30.85546875" style="101" customWidth="1"/>
    <col min="11025" max="11025" width="28" style="101" customWidth="1"/>
    <col min="11026" max="11030" width="0" style="101" hidden="1" customWidth="1"/>
    <col min="11031" max="11031" width="5" style="101" customWidth="1"/>
    <col min="11032" max="11032" width="19.140625" style="101" customWidth="1"/>
    <col min="11033" max="11033" width="31.42578125" style="101" customWidth="1"/>
    <col min="11034" max="11034" width="21.7109375" style="101" customWidth="1"/>
    <col min="11035" max="11035" width="22.140625" style="101" customWidth="1"/>
    <col min="11036" max="11037" width="18.7109375" style="101" customWidth="1"/>
    <col min="11038" max="11038" width="27.85546875" style="101" customWidth="1"/>
    <col min="11039" max="11039" width="3.7109375" style="101" customWidth="1"/>
    <col min="11040" max="11040" width="5.28515625" style="101" customWidth="1"/>
    <col min="11041" max="11099" width="11.42578125" style="101" customWidth="1"/>
    <col min="11100" max="11264" width="10.85546875" style="101"/>
    <col min="11265" max="11265" width="5.42578125" style="101" customWidth="1"/>
    <col min="11266" max="11266" width="30.42578125" style="101" customWidth="1"/>
    <col min="11267" max="11267" width="31" style="101" customWidth="1"/>
    <col min="11268" max="11268" width="32.42578125" style="101" customWidth="1"/>
    <col min="11269" max="11269" width="30.42578125" style="101" customWidth="1"/>
    <col min="11270" max="11270" width="27.140625" style="101" customWidth="1"/>
    <col min="11271" max="11272" width="30.28515625" style="101" customWidth="1"/>
    <col min="11273" max="11273" width="29.28515625" style="101" customWidth="1"/>
    <col min="11274" max="11274" width="29" style="101" customWidth="1"/>
    <col min="11275" max="11275" width="29.85546875" style="101" customWidth="1"/>
    <col min="11276" max="11276" width="29.42578125" style="101" customWidth="1"/>
    <col min="11277" max="11277" width="30.28515625" style="101" customWidth="1"/>
    <col min="11278" max="11278" width="0.85546875" style="101" customWidth="1"/>
    <col min="11279" max="11279" width="26.85546875" style="101" customWidth="1"/>
    <col min="11280" max="11280" width="30.85546875" style="101" customWidth="1"/>
    <col min="11281" max="11281" width="28" style="101" customWidth="1"/>
    <col min="11282" max="11286" width="0" style="101" hidden="1" customWidth="1"/>
    <col min="11287" max="11287" width="5" style="101" customWidth="1"/>
    <col min="11288" max="11288" width="19.140625" style="101" customWidth="1"/>
    <col min="11289" max="11289" width="31.42578125" style="101" customWidth="1"/>
    <col min="11290" max="11290" width="21.7109375" style="101" customWidth="1"/>
    <col min="11291" max="11291" width="22.140625" style="101" customWidth="1"/>
    <col min="11292" max="11293" width="18.7109375" style="101" customWidth="1"/>
    <col min="11294" max="11294" width="27.85546875" style="101" customWidth="1"/>
    <col min="11295" max="11295" width="3.7109375" style="101" customWidth="1"/>
    <col min="11296" max="11296" width="5.28515625" style="101" customWidth="1"/>
    <col min="11297" max="11355" width="11.42578125" style="101" customWidth="1"/>
    <col min="11356" max="11520" width="10.85546875" style="101"/>
    <col min="11521" max="11521" width="5.42578125" style="101" customWidth="1"/>
    <col min="11522" max="11522" width="30.42578125" style="101" customWidth="1"/>
    <col min="11523" max="11523" width="31" style="101" customWidth="1"/>
    <col min="11524" max="11524" width="32.42578125" style="101" customWidth="1"/>
    <col min="11525" max="11525" width="30.42578125" style="101" customWidth="1"/>
    <col min="11526" max="11526" width="27.140625" style="101" customWidth="1"/>
    <col min="11527" max="11528" width="30.28515625" style="101" customWidth="1"/>
    <col min="11529" max="11529" width="29.28515625" style="101" customWidth="1"/>
    <col min="11530" max="11530" width="29" style="101" customWidth="1"/>
    <col min="11531" max="11531" width="29.85546875" style="101" customWidth="1"/>
    <col min="11532" max="11532" width="29.42578125" style="101" customWidth="1"/>
    <col min="11533" max="11533" width="30.28515625" style="101" customWidth="1"/>
    <col min="11534" max="11534" width="0.85546875" style="101" customWidth="1"/>
    <col min="11535" max="11535" width="26.85546875" style="101" customWidth="1"/>
    <col min="11536" max="11536" width="30.85546875" style="101" customWidth="1"/>
    <col min="11537" max="11537" width="28" style="101" customWidth="1"/>
    <col min="11538" max="11542" width="0" style="101" hidden="1" customWidth="1"/>
    <col min="11543" max="11543" width="5" style="101" customWidth="1"/>
    <col min="11544" max="11544" width="19.140625" style="101" customWidth="1"/>
    <col min="11545" max="11545" width="31.42578125" style="101" customWidth="1"/>
    <col min="11546" max="11546" width="21.7109375" style="101" customWidth="1"/>
    <col min="11547" max="11547" width="22.140625" style="101" customWidth="1"/>
    <col min="11548" max="11549" width="18.7109375" style="101" customWidth="1"/>
    <col min="11550" max="11550" width="27.85546875" style="101" customWidth="1"/>
    <col min="11551" max="11551" width="3.7109375" style="101" customWidth="1"/>
    <col min="11552" max="11552" width="5.28515625" style="101" customWidth="1"/>
    <col min="11553" max="11611" width="11.42578125" style="101" customWidth="1"/>
    <col min="11612" max="11776" width="10.85546875" style="101"/>
    <col min="11777" max="11777" width="5.42578125" style="101" customWidth="1"/>
    <col min="11778" max="11778" width="30.42578125" style="101" customWidth="1"/>
    <col min="11779" max="11779" width="31" style="101" customWidth="1"/>
    <col min="11780" max="11780" width="32.42578125" style="101" customWidth="1"/>
    <col min="11781" max="11781" width="30.42578125" style="101" customWidth="1"/>
    <col min="11782" max="11782" width="27.140625" style="101" customWidth="1"/>
    <col min="11783" max="11784" width="30.28515625" style="101" customWidth="1"/>
    <col min="11785" max="11785" width="29.28515625" style="101" customWidth="1"/>
    <col min="11786" max="11786" width="29" style="101" customWidth="1"/>
    <col min="11787" max="11787" width="29.85546875" style="101" customWidth="1"/>
    <col min="11788" max="11788" width="29.42578125" style="101" customWidth="1"/>
    <col min="11789" max="11789" width="30.28515625" style="101" customWidth="1"/>
    <col min="11790" max="11790" width="0.85546875" style="101" customWidth="1"/>
    <col min="11791" max="11791" width="26.85546875" style="101" customWidth="1"/>
    <col min="11792" max="11792" width="30.85546875" style="101" customWidth="1"/>
    <col min="11793" max="11793" width="28" style="101" customWidth="1"/>
    <col min="11794" max="11798" width="0" style="101" hidden="1" customWidth="1"/>
    <col min="11799" max="11799" width="5" style="101" customWidth="1"/>
    <col min="11800" max="11800" width="19.140625" style="101" customWidth="1"/>
    <col min="11801" max="11801" width="31.42578125" style="101" customWidth="1"/>
    <col min="11802" max="11802" width="21.7109375" style="101" customWidth="1"/>
    <col min="11803" max="11803" width="22.140625" style="101" customWidth="1"/>
    <col min="11804" max="11805" width="18.7109375" style="101" customWidth="1"/>
    <col min="11806" max="11806" width="27.85546875" style="101" customWidth="1"/>
    <col min="11807" max="11807" width="3.7109375" style="101" customWidth="1"/>
    <col min="11808" max="11808" width="5.28515625" style="101" customWidth="1"/>
    <col min="11809" max="11867" width="11.42578125" style="101" customWidth="1"/>
    <col min="11868" max="12032" width="10.85546875" style="101"/>
    <col min="12033" max="12033" width="5.42578125" style="101" customWidth="1"/>
    <col min="12034" max="12034" width="30.42578125" style="101" customWidth="1"/>
    <col min="12035" max="12035" width="31" style="101" customWidth="1"/>
    <col min="12036" max="12036" width="32.42578125" style="101" customWidth="1"/>
    <col min="12037" max="12037" width="30.42578125" style="101" customWidth="1"/>
    <col min="12038" max="12038" width="27.140625" style="101" customWidth="1"/>
    <col min="12039" max="12040" width="30.28515625" style="101" customWidth="1"/>
    <col min="12041" max="12041" width="29.28515625" style="101" customWidth="1"/>
    <col min="12042" max="12042" width="29" style="101" customWidth="1"/>
    <col min="12043" max="12043" width="29.85546875" style="101" customWidth="1"/>
    <col min="12044" max="12044" width="29.42578125" style="101" customWidth="1"/>
    <col min="12045" max="12045" width="30.28515625" style="101" customWidth="1"/>
    <col min="12046" max="12046" width="0.85546875" style="101" customWidth="1"/>
    <col min="12047" max="12047" width="26.85546875" style="101" customWidth="1"/>
    <col min="12048" max="12048" width="30.85546875" style="101" customWidth="1"/>
    <col min="12049" max="12049" width="28" style="101" customWidth="1"/>
    <col min="12050" max="12054" width="0" style="101" hidden="1" customWidth="1"/>
    <col min="12055" max="12055" width="5" style="101" customWidth="1"/>
    <col min="12056" max="12056" width="19.140625" style="101" customWidth="1"/>
    <col min="12057" max="12057" width="31.42578125" style="101" customWidth="1"/>
    <col min="12058" max="12058" width="21.7109375" style="101" customWidth="1"/>
    <col min="12059" max="12059" width="22.140625" style="101" customWidth="1"/>
    <col min="12060" max="12061" width="18.7109375" style="101" customWidth="1"/>
    <col min="12062" max="12062" width="27.85546875" style="101" customWidth="1"/>
    <col min="12063" max="12063" width="3.7109375" style="101" customWidth="1"/>
    <col min="12064" max="12064" width="5.28515625" style="101" customWidth="1"/>
    <col min="12065" max="12123" width="11.42578125" style="101" customWidth="1"/>
    <col min="12124" max="12288" width="10.85546875" style="101"/>
    <col min="12289" max="12289" width="5.42578125" style="101" customWidth="1"/>
    <col min="12290" max="12290" width="30.42578125" style="101" customWidth="1"/>
    <col min="12291" max="12291" width="31" style="101" customWidth="1"/>
    <col min="12292" max="12292" width="32.42578125" style="101" customWidth="1"/>
    <col min="12293" max="12293" width="30.42578125" style="101" customWidth="1"/>
    <col min="12294" max="12294" width="27.140625" style="101" customWidth="1"/>
    <col min="12295" max="12296" width="30.28515625" style="101" customWidth="1"/>
    <col min="12297" max="12297" width="29.28515625" style="101" customWidth="1"/>
    <col min="12298" max="12298" width="29" style="101" customWidth="1"/>
    <col min="12299" max="12299" width="29.85546875" style="101" customWidth="1"/>
    <col min="12300" max="12300" width="29.42578125" style="101" customWidth="1"/>
    <col min="12301" max="12301" width="30.28515625" style="101" customWidth="1"/>
    <col min="12302" max="12302" width="0.85546875" style="101" customWidth="1"/>
    <col min="12303" max="12303" width="26.85546875" style="101" customWidth="1"/>
    <col min="12304" max="12304" width="30.85546875" style="101" customWidth="1"/>
    <col min="12305" max="12305" width="28" style="101" customWidth="1"/>
    <col min="12306" max="12310" width="0" style="101" hidden="1" customWidth="1"/>
    <col min="12311" max="12311" width="5" style="101" customWidth="1"/>
    <col min="12312" max="12312" width="19.140625" style="101" customWidth="1"/>
    <col min="12313" max="12313" width="31.42578125" style="101" customWidth="1"/>
    <col min="12314" max="12314" width="21.7109375" style="101" customWidth="1"/>
    <col min="12315" max="12315" width="22.140625" style="101" customWidth="1"/>
    <col min="12316" max="12317" width="18.7109375" style="101" customWidth="1"/>
    <col min="12318" max="12318" width="27.85546875" style="101" customWidth="1"/>
    <col min="12319" max="12319" width="3.7109375" style="101" customWidth="1"/>
    <col min="12320" max="12320" width="5.28515625" style="101" customWidth="1"/>
    <col min="12321" max="12379" width="11.42578125" style="101" customWidth="1"/>
    <col min="12380" max="12544" width="10.85546875" style="101"/>
    <col min="12545" max="12545" width="5.42578125" style="101" customWidth="1"/>
    <col min="12546" max="12546" width="30.42578125" style="101" customWidth="1"/>
    <col min="12547" max="12547" width="31" style="101" customWidth="1"/>
    <col min="12548" max="12548" width="32.42578125" style="101" customWidth="1"/>
    <col min="12549" max="12549" width="30.42578125" style="101" customWidth="1"/>
    <col min="12550" max="12550" width="27.140625" style="101" customWidth="1"/>
    <col min="12551" max="12552" width="30.28515625" style="101" customWidth="1"/>
    <col min="12553" max="12553" width="29.28515625" style="101" customWidth="1"/>
    <col min="12554" max="12554" width="29" style="101" customWidth="1"/>
    <col min="12555" max="12555" width="29.85546875" style="101" customWidth="1"/>
    <col min="12556" max="12556" width="29.42578125" style="101" customWidth="1"/>
    <col min="12557" max="12557" width="30.28515625" style="101" customWidth="1"/>
    <col min="12558" max="12558" width="0.85546875" style="101" customWidth="1"/>
    <col min="12559" max="12559" width="26.85546875" style="101" customWidth="1"/>
    <col min="12560" max="12560" width="30.85546875" style="101" customWidth="1"/>
    <col min="12561" max="12561" width="28" style="101" customWidth="1"/>
    <col min="12562" max="12566" width="0" style="101" hidden="1" customWidth="1"/>
    <col min="12567" max="12567" width="5" style="101" customWidth="1"/>
    <col min="12568" max="12568" width="19.140625" style="101" customWidth="1"/>
    <col min="12569" max="12569" width="31.42578125" style="101" customWidth="1"/>
    <col min="12570" max="12570" width="21.7109375" style="101" customWidth="1"/>
    <col min="12571" max="12571" width="22.140625" style="101" customWidth="1"/>
    <col min="12572" max="12573" width="18.7109375" style="101" customWidth="1"/>
    <col min="12574" max="12574" width="27.85546875" style="101" customWidth="1"/>
    <col min="12575" max="12575" width="3.7109375" style="101" customWidth="1"/>
    <col min="12576" max="12576" width="5.28515625" style="101" customWidth="1"/>
    <col min="12577" max="12635" width="11.42578125" style="101" customWidth="1"/>
    <col min="12636" max="12800" width="10.85546875" style="101"/>
    <col min="12801" max="12801" width="5.42578125" style="101" customWidth="1"/>
    <col min="12802" max="12802" width="30.42578125" style="101" customWidth="1"/>
    <col min="12803" max="12803" width="31" style="101" customWidth="1"/>
    <col min="12804" max="12804" width="32.42578125" style="101" customWidth="1"/>
    <col min="12805" max="12805" width="30.42578125" style="101" customWidth="1"/>
    <col min="12806" max="12806" width="27.140625" style="101" customWidth="1"/>
    <col min="12807" max="12808" width="30.28515625" style="101" customWidth="1"/>
    <col min="12809" max="12809" width="29.28515625" style="101" customWidth="1"/>
    <col min="12810" max="12810" width="29" style="101" customWidth="1"/>
    <col min="12811" max="12811" width="29.85546875" style="101" customWidth="1"/>
    <col min="12812" max="12812" width="29.42578125" style="101" customWidth="1"/>
    <col min="12813" max="12813" width="30.28515625" style="101" customWidth="1"/>
    <col min="12814" max="12814" width="0.85546875" style="101" customWidth="1"/>
    <col min="12815" max="12815" width="26.85546875" style="101" customWidth="1"/>
    <col min="12816" max="12816" width="30.85546875" style="101" customWidth="1"/>
    <col min="12817" max="12817" width="28" style="101" customWidth="1"/>
    <col min="12818" max="12822" width="0" style="101" hidden="1" customWidth="1"/>
    <col min="12823" max="12823" width="5" style="101" customWidth="1"/>
    <col min="12824" max="12824" width="19.140625" style="101" customWidth="1"/>
    <col min="12825" max="12825" width="31.42578125" style="101" customWidth="1"/>
    <col min="12826" max="12826" width="21.7109375" style="101" customWidth="1"/>
    <col min="12827" max="12827" width="22.140625" style="101" customWidth="1"/>
    <col min="12828" max="12829" width="18.7109375" style="101" customWidth="1"/>
    <col min="12830" max="12830" width="27.85546875" style="101" customWidth="1"/>
    <col min="12831" max="12831" width="3.7109375" style="101" customWidth="1"/>
    <col min="12832" max="12832" width="5.28515625" style="101" customWidth="1"/>
    <col min="12833" max="12891" width="11.42578125" style="101" customWidth="1"/>
    <col min="12892" max="13056" width="10.85546875" style="101"/>
    <col min="13057" max="13057" width="5.42578125" style="101" customWidth="1"/>
    <col min="13058" max="13058" width="30.42578125" style="101" customWidth="1"/>
    <col min="13059" max="13059" width="31" style="101" customWidth="1"/>
    <col min="13060" max="13060" width="32.42578125" style="101" customWidth="1"/>
    <col min="13061" max="13061" width="30.42578125" style="101" customWidth="1"/>
    <col min="13062" max="13062" width="27.140625" style="101" customWidth="1"/>
    <col min="13063" max="13064" width="30.28515625" style="101" customWidth="1"/>
    <col min="13065" max="13065" width="29.28515625" style="101" customWidth="1"/>
    <col min="13066" max="13066" width="29" style="101" customWidth="1"/>
    <col min="13067" max="13067" width="29.85546875" style="101" customWidth="1"/>
    <col min="13068" max="13068" width="29.42578125" style="101" customWidth="1"/>
    <col min="13069" max="13069" width="30.28515625" style="101" customWidth="1"/>
    <col min="13070" max="13070" width="0.85546875" style="101" customWidth="1"/>
    <col min="13071" max="13071" width="26.85546875" style="101" customWidth="1"/>
    <col min="13072" max="13072" width="30.85546875" style="101" customWidth="1"/>
    <col min="13073" max="13073" width="28" style="101" customWidth="1"/>
    <col min="13074" max="13078" width="0" style="101" hidden="1" customWidth="1"/>
    <col min="13079" max="13079" width="5" style="101" customWidth="1"/>
    <col min="13080" max="13080" width="19.140625" style="101" customWidth="1"/>
    <col min="13081" max="13081" width="31.42578125" style="101" customWidth="1"/>
    <col min="13082" max="13082" width="21.7109375" style="101" customWidth="1"/>
    <col min="13083" max="13083" width="22.140625" style="101" customWidth="1"/>
    <col min="13084" max="13085" width="18.7109375" style="101" customWidth="1"/>
    <col min="13086" max="13086" width="27.85546875" style="101" customWidth="1"/>
    <col min="13087" max="13087" width="3.7109375" style="101" customWidth="1"/>
    <col min="13088" max="13088" width="5.28515625" style="101" customWidth="1"/>
    <col min="13089" max="13147" width="11.42578125" style="101" customWidth="1"/>
    <col min="13148" max="13312" width="10.85546875" style="101"/>
    <col min="13313" max="13313" width="5.42578125" style="101" customWidth="1"/>
    <col min="13314" max="13314" width="30.42578125" style="101" customWidth="1"/>
    <col min="13315" max="13315" width="31" style="101" customWidth="1"/>
    <col min="13316" max="13316" width="32.42578125" style="101" customWidth="1"/>
    <col min="13317" max="13317" width="30.42578125" style="101" customWidth="1"/>
    <col min="13318" max="13318" width="27.140625" style="101" customWidth="1"/>
    <col min="13319" max="13320" width="30.28515625" style="101" customWidth="1"/>
    <col min="13321" max="13321" width="29.28515625" style="101" customWidth="1"/>
    <col min="13322" max="13322" width="29" style="101" customWidth="1"/>
    <col min="13323" max="13323" width="29.85546875" style="101" customWidth="1"/>
    <col min="13324" max="13324" width="29.42578125" style="101" customWidth="1"/>
    <col min="13325" max="13325" width="30.28515625" style="101" customWidth="1"/>
    <col min="13326" max="13326" width="0.85546875" style="101" customWidth="1"/>
    <col min="13327" max="13327" width="26.85546875" style="101" customWidth="1"/>
    <col min="13328" max="13328" width="30.85546875" style="101" customWidth="1"/>
    <col min="13329" max="13329" width="28" style="101" customWidth="1"/>
    <col min="13330" max="13334" width="0" style="101" hidden="1" customWidth="1"/>
    <col min="13335" max="13335" width="5" style="101" customWidth="1"/>
    <col min="13336" max="13336" width="19.140625" style="101" customWidth="1"/>
    <col min="13337" max="13337" width="31.42578125" style="101" customWidth="1"/>
    <col min="13338" max="13338" width="21.7109375" style="101" customWidth="1"/>
    <col min="13339" max="13339" width="22.140625" style="101" customWidth="1"/>
    <col min="13340" max="13341" width="18.7109375" style="101" customWidth="1"/>
    <col min="13342" max="13342" width="27.85546875" style="101" customWidth="1"/>
    <col min="13343" max="13343" width="3.7109375" style="101" customWidth="1"/>
    <col min="13344" max="13344" width="5.28515625" style="101" customWidth="1"/>
    <col min="13345" max="13403" width="11.42578125" style="101" customWidth="1"/>
    <col min="13404" max="13568" width="10.85546875" style="101"/>
    <col min="13569" max="13569" width="5.42578125" style="101" customWidth="1"/>
    <col min="13570" max="13570" width="30.42578125" style="101" customWidth="1"/>
    <col min="13571" max="13571" width="31" style="101" customWidth="1"/>
    <col min="13572" max="13572" width="32.42578125" style="101" customWidth="1"/>
    <col min="13573" max="13573" width="30.42578125" style="101" customWidth="1"/>
    <col min="13574" max="13574" width="27.140625" style="101" customWidth="1"/>
    <col min="13575" max="13576" width="30.28515625" style="101" customWidth="1"/>
    <col min="13577" max="13577" width="29.28515625" style="101" customWidth="1"/>
    <col min="13578" max="13578" width="29" style="101" customWidth="1"/>
    <col min="13579" max="13579" width="29.85546875" style="101" customWidth="1"/>
    <col min="13580" max="13580" width="29.42578125" style="101" customWidth="1"/>
    <col min="13581" max="13581" width="30.28515625" style="101" customWidth="1"/>
    <col min="13582" max="13582" width="0.85546875" style="101" customWidth="1"/>
    <col min="13583" max="13583" width="26.85546875" style="101" customWidth="1"/>
    <col min="13584" max="13584" width="30.85546875" style="101" customWidth="1"/>
    <col min="13585" max="13585" width="28" style="101" customWidth="1"/>
    <col min="13586" max="13590" width="0" style="101" hidden="1" customWidth="1"/>
    <col min="13591" max="13591" width="5" style="101" customWidth="1"/>
    <col min="13592" max="13592" width="19.140625" style="101" customWidth="1"/>
    <col min="13593" max="13593" width="31.42578125" style="101" customWidth="1"/>
    <col min="13594" max="13594" width="21.7109375" style="101" customWidth="1"/>
    <col min="13595" max="13595" width="22.140625" style="101" customWidth="1"/>
    <col min="13596" max="13597" width="18.7109375" style="101" customWidth="1"/>
    <col min="13598" max="13598" width="27.85546875" style="101" customWidth="1"/>
    <col min="13599" max="13599" width="3.7109375" style="101" customWidth="1"/>
    <col min="13600" max="13600" width="5.28515625" style="101" customWidth="1"/>
    <col min="13601" max="13659" width="11.42578125" style="101" customWidth="1"/>
    <col min="13660" max="13824" width="10.85546875" style="101"/>
    <col min="13825" max="13825" width="5.42578125" style="101" customWidth="1"/>
    <col min="13826" max="13826" width="30.42578125" style="101" customWidth="1"/>
    <col min="13827" max="13827" width="31" style="101" customWidth="1"/>
    <col min="13828" max="13828" width="32.42578125" style="101" customWidth="1"/>
    <col min="13829" max="13829" width="30.42578125" style="101" customWidth="1"/>
    <col min="13830" max="13830" width="27.140625" style="101" customWidth="1"/>
    <col min="13831" max="13832" width="30.28515625" style="101" customWidth="1"/>
    <col min="13833" max="13833" width="29.28515625" style="101" customWidth="1"/>
    <col min="13834" max="13834" width="29" style="101" customWidth="1"/>
    <col min="13835" max="13835" width="29.85546875" style="101" customWidth="1"/>
    <col min="13836" max="13836" width="29.42578125" style="101" customWidth="1"/>
    <col min="13837" max="13837" width="30.28515625" style="101" customWidth="1"/>
    <col min="13838" max="13838" width="0.85546875" style="101" customWidth="1"/>
    <col min="13839" max="13839" width="26.85546875" style="101" customWidth="1"/>
    <col min="13840" max="13840" width="30.85546875" style="101" customWidth="1"/>
    <col min="13841" max="13841" width="28" style="101" customWidth="1"/>
    <col min="13842" max="13846" width="0" style="101" hidden="1" customWidth="1"/>
    <col min="13847" max="13847" width="5" style="101" customWidth="1"/>
    <col min="13848" max="13848" width="19.140625" style="101" customWidth="1"/>
    <col min="13849" max="13849" width="31.42578125" style="101" customWidth="1"/>
    <col min="13850" max="13850" width="21.7109375" style="101" customWidth="1"/>
    <col min="13851" max="13851" width="22.140625" style="101" customWidth="1"/>
    <col min="13852" max="13853" width="18.7109375" style="101" customWidth="1"/>
    <col min="13854" max="13854" width="27.85546875" style="101" customWidth="1"/>
    <col min="13855" max="13855" width="3.7109375" style="101" customWidth="1"/>
    <col min="13856" max="13856" width="5.28515625" style="101" customWidth="1"/>
    <col min="13857" max="13915" width="11.42578125" style="101" customWidth="1"/>
    <col min="13916" max="14080" width="10.85546875" style="101"/>
    <col min="14081" max="14081" width="5.42578125" style="101" customWidth="1"/>
    <col min="14082" max="14082" width="30.42578125" style="101" customWidth="1"/>
    <col min="14083" max="14083" width="31" style="101" customWidth="1"/>
    <col min="14084" max="14084" width="32.42578125" style="101" customWidth="1"/>
    <col min="14085" max="14085" width="30.42578125" style="101" customWidth="1"/>
    <col min="14086" max="14086" width="27.140625" style="101" customWidth="1"/>
    <col min="14087" max="14088" width="30.28515625" style="101" customWidth="1"/>
    <col min="14089" max="14089" width="29.28515625" style="101" customWidth="1"/>
    <col min="14090" max="14090" width="29" style="101" customWidth="1"/>
    <col min="14091" max="14091" width="29.85546875" style="101" customWidth="1"/>
    <col min="14092" max="14092" width="29.42578125" style="101" customWidth="1"/>
    <col min="14093" max="14093" width="30.28515625" style="101" customWidth="1"/>
    <col min="14094" max="14094" width="0.85546875" style="101" customWidth="1"/>
    <col min="14095" max="14095" width="26.85546875" style="101" customWidth="1"/>
    <col min="14096" max="14096" width="30.85546875" style="101" customWidth="1"/>
    <col min="14097" max="14097" width="28" style="101" customWidth="1"/>
    <col min="14098" max="14102" width="0" style="101" hidden="1" customWidth="1"/>
    <col min="14103" max="14103" width="5" style="101" customWidth="1"/>
    <col min="14104" max="14104" width="19.140625" style="101" customWidth="1"/>
    <col min="14105" max="14105" width="31.42578125" style="101" customWidth="1"/>
    <col min="14106" max="14106" width="21.7109375" style="101" customWidth="1"/>
    <col min="14107" max="14107" width="22.140625" style="101" customWidth="1"/>
    <col min="14108" max="14109" width="18.7109375" style="101" customWidth="1"/>
    <col min="14110" max="14110" width="27.85546875" style="101" customWidth="1"/>
    <col min="14111" max="14111" width="3.7109375" style="101" customWidth="1"/>
    <col min="14112" max="14112" width="5.28515625" style="101" customWidth="1"/>
    <col min="14113" max="14171" width="11.42578125" style="101" customWidth="1"/>
    <col min="14172" max="14336" width="10.85546875" style="101"/>
    <col min="14337" max="14337" width="5.42578125" style="101" customWidth="1"/>
    <col min="14338" max="14338" width="30.42578125" style="101" customWidth="1"/>
    <col min="14339" max="14339" width="31" style="101" customWidth="1"/>
    <col min="14340" max="14340" width="32.42578125" style="101" customWidth="1"/>
    <col min="14341" max="14341" width="30.42578125" style="101" customWidth="1"/>
    <col min="14342" max="14342" width="27.140625" style="101" customWidth="1"/>
    <col min="14343" max="14344" width="30.28515625" style="101" customWidth="1"/>
    <col min="14345" max="14345" width="29.28515625" style="101" customWidth="1"/>
    <col min="14346" max="14346" width="29" style="101" customWidth="1"/>
    <col min="14347" max="14347" width="29.85546875" style="101" customWidth="1"/>
    <col min="14348" max="14348" width="29.42578125" style="101" customWidth="1"/>
    <col min="14349" max="14349" width="30.28515625" style="101" customWidth="1"/>
    <col min="14350" max="14350" width="0.85546875" style="101" customWidth="1"/>
    <col min="14351" max="14351" width="26.85546875" style="101" customWidth="1"/>
    <col min="14352" max="14352" width="30.85546875" style="101" customWidth="1"/>
    <col min="14353" max="14353" width="28" style="101" customWidth="1"/>
    <col min="14354" max="14358" width="0" style="101" hidden="1" customWidth="1"/>
    <col min="14359" max="14359" width="5" style="101" customWidth="1"/>
    <col min="14360" max="14360" width="19.140625" style="101" customWidth="1"/>
    <col min="14361" max="14361" width="31.42578125" style="101" customWidth="1"/>
    <col min="14362" max="14362" width="21.7109375" style="101" customWidth="1"/>
    <col min="14363" max="14363" width="22.140625" style="101" customWidth="1"/>
    <col min="14364" max="14365" width="18.7109375" style="101" customWidth="1"/>
    <col min="14366" max="14366" width="27.85546875" style="101" customWidth="1"/>
    <col min="14367" max="14367" width="3.7109375" style="101" customWidth="1"/>
    <col min="14368" max="14368" width="5.28515625" style="101" customWidth="1"/>
    <col min="14369" max="14427" width="11.42578125" style="101" customWidth="1"/>
    <col min="14428" max="14592" width="10.85546875" style="101"/>
    <col min="14593" max="14593" width="5.42578125" style="101" customWidth="1"/>
    <col min="14594" max="14594" width="30.42578125" style="101" customWidth="1"/>
    <col min="14595" max="14595" width="31" style="101" customWidth="1"/>
    <col min="14596" max="14596" width="32.42578125" style="101" customWidth="1"/>
    <col min="14597" max="14597" width="30.42578125" style="101" customWidth="1"/>
    <col min="14598" max="14598" width="27.140625" style="101" customWidth="1"/>
    <col min="14599" max="14600" width="30.28515625" style="101" customWidth="1"/>
    <col min="14601" max="14601" width="29.28515625" style="101" customWidth="1"/>
    <col min="14602" max="14602" width="29" style="101" customWidth="1"/>
    <col min="14603" max="14603" width="29.85546875" style="101" customWidth="1"/>
    <col min="14604" max="14604" width="29.42578125" style="101" customWidth="1"/>
    <col min="14605" max="14605" width="30.28515625" style="101" customWidth="1"/>
    <col min="14606" max="14606" width="0.85546875" style="101" customWidth="1"/>
    <col min="14607" max="14607" width="26.85546875" style="101" customWidth="1"/>
    <col min="14608" max="14608" width="30.85546875" style="101" customWidth="1"/>
    <col min="14609" max="14609" width="28" style="101" customWidth="1"/>
    <col min="14610" max="14614" width="0" style="101" hidden="1" customWidth="1"/>
    <col min="14615" max="14615" width="5" style="101" customWidth="1"/>
    <col min="14616" max="14616" width="19.140625" style="101" customWidth="1"/>
    <col min="14617" max="14617" width="31.42578125" style="101" customWidth="1"/>
    <col min="14618" max="14618" width="21.7109375" style="101" customWidth="1"/>
    <col min="14619" max="14619" width="22.140625" style="101" customWidth="1"/>
    <col min="14620" max="14621" width="18.7109375" style="101" customWidth="1"/>
    <col min="14622" max="14622" width="27.85546875" style="101" customWidth="1"/>
    <col min="14623" max="14623" width="3.7109375" style="101" customWidth="1"/>
    <col min="14624" max="14624" width="5.28515625" style="101" customWidth="1"/>
    <col min="14625" max="14683" width="11.42578125" style="101" customWidth="1"/>
    <col min="14684" max="14848" width="10.85546875" style="101"/>
    <col min="14849" max="14849" width="5.42578125" style="101" customWidth="1"/>
    <col min="14850" max="14850" width="30.42578125" style="101" customWidth="1"/>
    <col min="14851" max="14851" width="31" style="101" customWidth="1"/>
    <col min="14852" max="14852" width="32.42578125" style="101" customWidth="1"/>
    <col min="14853" max="14853" width="30.42578125" style="101" customWidth="1"/>
    <col min="14854" max="14854" width="27.140625" style="101" customWidth="1"/>
    <col min="14855" max="14856" width="30.28515625" style="101" customWidth="1"/>
    <col min="14857" max="14857" width="29.28515625" style="101" customWidth="1"/>
    <col min="14858" max="14858" width="29" style="101" customWidth="1"/>
    <col min="14859" max="14859" width="29.85546875" style="101" customWidth="1"/>
    <col min="14860" max="14860" width="29.42578125" style="101" customWidth="1"/>
    <col min="14861" max="14861" width="30.28515625" style="101" customWidth="1"/>
    <col min="14862" max="14862" width="0.85546875" style="101" customWidth="1"/>
    <col min="14863" max="14863" width="26.85546875" style="101" customWidth="1"/>
    <col min="14864" max="14864" width="30.85546875" style="101" customWidth="1"/>
    <col min="14865" max="14865" width="28" style="101" customWidth="1"/>
    <col min="14866" max="14870" width="0" style="101" hidden="1" customWidth="1"/>
    <col min="14871" max="14871" width="5" style="101" customWidth="1"/>
    <col min="14872" max="14872" width="19.140625" style="101" customWidth="1"/>
    <col min="14873" max="14873" width="31.42578125" style="101" customWidth="1"/>
    <col min="14874" max="14874" width="21.7109375" style="101" customWidth="1"/>
    <col min="14875" max="14875" width="22.140625" style="101" customWidth="1"/>
    <col min="14876" max="14877" width="18.7109375" style="101" customWidth="1"/>
    <col min="14878" max="14878" width="27.85546875" style="101" customWidth="1"/>
    <col min="14879" max="14879" width="3.7109375" style="101" customWidth="1"/>
    <col min="14880" max="14880" width="5.28515625" style="101" customWidth="1"/>
    <col min="14881" max="14939" width="11.42578125" style="101" customWidth="1"/>
    <col min="14940" max="15104" width="10.85546875" style="101"/>
    <col min="15105" max="15105" width="5.42578125" style="101" customWidth="1"/>
    <col min="15106" max="15106" width="30.42578125" style="101" customWidth="1"/>
    <col min="15107" max="15107" width="31" style="101" customWidth="1"/>
    <col min="15108" max="15108" width="32.42578125" style="101" customWidth="1"/>
    <col min="15109" max="15109" width="30.42578125" style="101" customWidth="1"/>
    <col min="15110" max="15110" width="27.140625" style="101" customWidth="1"/>
    <col min="15111" max="15112" width="30.28515625" style="101" customWidth="1"/>
    <col min="15113" max="15113" width="29.28515625" style="101" customWidth="1"/>
    <col min="15114" max="15114" width="29" style="101" customWidth="1"/>
    <col min="15115" max="15115" width="29.85546875" style="101" customWidth="1"/>
    <col min="15116" max="15116" width="29.42578125" style="101" customWidth="1"/>
    <col min="15117" max="15117" width="30.28515625" style="101" customWidth="1"/>
    <col min="15118" max="15118" width="0.85546875" style="101" customWidth="1"/>
    <col min="15119" max="15119" width="26.85546875" style="101" customWidth="1"/>
    <col min="15120" max="15120" width="30.85546875" style="101" customWidth="1"/>
    <col min="15121" max="15121" width="28" style="101" customWidth="1"/>
    <col min="15122" max="15126" width="0" style="101" hidden="1" customWidth="1"/>
    <col min="15127" max="15127" width="5" style="101" customWidth="1"/>
    <col min="15128" max="15128" width="19.140625" style="101" customWidth="1"/>
    <col min="15129" max="15129" width="31.42578125" style="101" customWidth="1"/>
    <col min="15130" max="15130" width="21.7109375" style="101" customWidth="1"/>
    <col min="15131" max="15131" width="22.140625" style="101" customWidth="1"/>
    <col min="15132" max="15133" width="18.7109375" style="101" customWidth="1"/>
    <col min="15134" max="15134" width="27.85546875" style="101" customWidth="1"/>
    <col min="15135" max="15135" width="3.7109375" style="101" customWidth="1"/>
    <col min="15136" max="15136" width="5.28515625" style="101" customWidth="1"/>
    <col min="15137" max="15195" width="11.42578125" style="101" customWidth="1"/>
    <col min="15196" max="15360" width="10.85546875" style="101"/>
    <col min="15361" max="15361" width="5.42578125" style="101" customWidth="1"/>
    <col min="15362" max="15362" width="30.42578125" style="101" customWidth="1"/>
    <col min="15363" max="15363" width="31" style="101" customWidth="1"/>
    <col min="15364" max="15364" width="32.42578125" style="101" customWidth="1"/>
    <col min="15365" max="15365" width="30.42578125" style="101" customWidth="1"/>
    <col min="15366" max="15366" width="27.140625" style="101" customWidth="1"/>
    <col min="15367" max="15368" width="30.28515625" style="101" customWidth="1"/>
    <col min="15369" max="15369" width="29.28515625" style="101" customWidth="1"/>
    <col min="15370" max="15370" width="29" style="101" customWidth="1"/>
    <col min="15371" max="15371" width="29.85546875" style="101" customWidth="1"/>
    <col min="15372" max="15372" width="29.42578125" style="101" customWidth="1"/>
    <col min="15373" max="15373" width="30.28515625" style="101" customWidth="1"/>
    <col min="15374" max="15374" width="0.85546875" style="101" customWidth="1"/>
    <col min="15375" max="15375" width="26.85546875" style="101" customWidth="1"/>
    <col min="15376" max="15376" width="30.85546875" style="101" customWidth="1"/>
    <col min="15377" max="15377" width="28" style="101" customWidth="1"/>
    <col min="15378" max="15382" width="0" style="101" hidden="1" customWidth="1"/>
    <col min="15383" max="15383" width="5" style="101" customWidth="1"/>
    <col min="15384" max="15384" width="19.140625" style="101" customWidth="1"/>
    <col min="15385" max="15385" width="31.42578125" style="101" customWidth="1"/>
    <col min="15386" max="15386" width="21.7109375" style="101" customWidth="1"/>
    <col min="15387" max="15387" width="22.140625" style="101" customWidth="1"/>
    <col min="15388" max="15389" width="18.7109375" style="101" customWidth="1"/>
    <col min="15390" max="15390" width="27.85546875" style="101" customWidth="1"/>
    <col min="15391" max="15391" width="3.7109375" style="101" customWidth="1"/>
    <col min="15392" max="15392" width="5.28515625" style="101" customWidth="1"/>
    <col min="15393" max="15451" width="11.42578125" style="101" customWidth="1"/>
    <col min="15452" max="15616" width="10.85546875" style="101"/>
    <col min="15617" max="15617" width="5.42578125" style="101" customWidth="1"/>
    <col min="15618" max="15618" width="30.42578125" style="101" customWidth="1"/>
    <col min="15619" max="15619" width="31" style="101" customWidth="1"/>
    <col min="15620" max="15620" width="32.42578125" style="101" customWidth="1"/>
    <col min="15621" max="15621" width="30.42578125" style="101" customWidth="1"/>
    <col min="15622" max="15622" width="27.140625" style="101" customWidth="1"/>
    <col min="15623" max="15624" width="30.28515625" style="101" customWidth="1"/>
    <col min="15625" max="15625" width="29.28515625" style="101" customWidth="1"/>
    <col min="15626" max="15626" width="29" style="101" customWidth="1"/>
    <col min="15627" max="15627" width="29.85546875" style="101" customWidth="1"/>
    <col min="15628" max="15628" width="29.42578125" style="101" customWidth="1"/>
    <col min="15629" max="15629" width="30.28515625" style="101" customWidth="1"/>
    <col min="15630" max="15630" width="0.85546875" style="101" customWidth="1"/>
    <col min="15631" max="15631" width="26.85546875" style="101" customWidth="1"/>
    <col min="15632" max="15632" width="30.85546875" style="101" customWidth="1"/>
    <col min="15633" max="15633" width="28" style="101" customWidth="1"/>
    <col min="15634" max="15638" width="0" style="101" hidden="1" customWidth="1"/>
    <col min="15639" max="15639" width="5" style="101" customWidth="1"/>
    <col min="15640" max="15640" width="19.140625" style="101" customWidth="1"/>
    <col min="15641" max="15641" width="31.42578125" style="101" customWidth="1"/>
    <col min="15642" max="15642" width="21.7109375" style="101" customWidth="1"/>
    <col min="15643" max="15643" width="22.140625" style="101" customWidth="1"/>
    <col min="15644" max="15645" width="18.7109375" style="101" customWidth="1"/>
    <col min="15646" max="15646" width="27.85546875" style="101" customWidth="1"/>
    <col min="15647" max="15647" width="3.7109375" style="101" customWidth="1"/>
    <col min="15648" max="15648" width="5.28515625" style="101" customWidth="1"/>
    <col min="15649" max="15707" width="11.42578125" style="101" customWidth="1"/>
    <col min="15708" max="15872" width="10.85546875" style="101"/>
    <col min="15873" max="15873" width="5.42578125" style="101" customWidth="1"/>
    <col min="15874" max="15874" width="30.42578125" style="101" customWidth="1"/>
    <col min="15875" max="15875" width="31" style="101" customWidth="1"/>
    <col min="15876" max="15876" width="32.42578125" style="101" customWidth="1"/>
    <col min="15877" max="15877" width="30.42578125" style="101" customWidth="1"/>
    <col min="15878" max="15878" width="27.140625" style="101" customWidth="1"/>
    <col min="15879" max="15880" width="30.28515625" style="101" customWidth="1"/>
    <col min="15881" max="15881" width="29.28515625" style="101" customWidth="1"/>
    <col min="15882" max="15882" width="29" style="101" customWidth="1"/>
    <col min="15883" max="15883" width="29.85546875" style="101" customWidth="1"/>
    <col min="15884" max="15884" width="29.42578125" style="101" customWidth="1"/>
    <col min="15885" max="15885" width="30.28515625" style="101" customWidth="1"/>
    <col min="15886" max="15886" width="0.85546875" style="101" customWidth="1"/>
    <col min="15887" max="15887" width="26.85546875" style="101" customWidth="1"/>
    <col min="15888" max="15888" width="30.85546875" style="101" customWidth="1"/>
    <col min="15889" max="15889" width="28" style="101" customWidth="1"/>
    <col min="15890" max="15894" width="0" style="101" hidden="1" customWidth="1"/>
    <col min="15895" max="15895" width="5" style="101" customWidth="1"/>
    <col min="15896" max="15896" width="19.140625" style="101" customWidth="1"/>
    <col min="15897" max="15897" width="31.42578125" style="101" customWidth="1"/>
    <col min="15898" max="15898" width="21.7109375" style="101" customWidth="1"/>
    <col min="15899" max="15899" width="22.140625" style="101" customWidth="1"/>
    <col min="15900" max="15901" width="18.7109375" style="101" customWidth="1"/>
    <col min="15902" max="15902" width="27.85546875" style="101" customWidth="1"/>
    <col min="15903" max="15903" width="3.7109375" style="101" customWidth="1"/>
    <col min="15904" max="15904" width="5.28515625" style="101" customWidth="1"/>
    <col min="15905" max="15963" width="11.42578125" style="101" customWidth="1"/>
    <col min="15964" max="16128" width="10.85546875" style="101"/>
    <col min="16129" max="16129" width="5.42578125" style="101" customWidth="1"/>
    <col min="16130" max="16130" width="30.42578125" style="101" customWidth="1"/>
    <col min="16131" max="16131" width="31" style="101" customWidth="1"/>
    <col min="16132" max="16132" width="32.42578125" style="101" customWidth="1"/>
    <col min="16133" max="16133" width="30.42578125" style="101" customWidth="1"/>
    <col min="16134" max="16134" width="27.140625" style="101" customWidth="1"/>
    <col min="16135" max="16136" width="30.28515625" style="101" customWidth="1"/>
    <col min="16137" max="16137" width="29.28515625" style="101" customWidth="1"/>
    <col min="16138" max="16138" width="29" style="101" customWidth="1"/>
    <col min="16139" max="16139" width="29.85546875" style="101" customWidth="1"/>
    <col min="16140" max="16140" width="29.42578125" style="101" customWidth="1"/>
    <col min="16141" max="16141" width="30.28515625" style="101" customWidth="1"/>
    <col min="16142" max="16142" width="0.85546875" style="101" customWidth="1"/>
    <col min="16143" max="16143" width="26.85546875" style="101" customWidth="1"/>
    <col min="16144" max="16144" width="30.85546875" style="101" customWidth="1"/>
    <col min="16145" max="16145" width="28" style="101" customWidth="1"/>
    <col min="16146" max="16150" width="0" style="101" hidden="1" customWidth="1"/>
    <col min="16151" max="16151" width="5" style="101" customWidth="1"/>
    <col min="16152" max="16152" width="19.140625" style="101" customWidth="1"/>
    <col min="16153" max="16153" width="31.42578125" style="101" customWidth="1"/>
    <col min="16154" max="16154" width="21.7109375" style="101" customWidth="1"/>
    <col min="16155" max="16155" width="22.140625" style="101" customWidth="1"/>
    <col min="16156" max="16157" width="18.7109375" style="101" customWidth="1"/>
    <col min="16158" max="16158" width="27.85546875" style="101" customWidth="1"/>
    <col min="16159" max="16159" width="3.7109375" style="101" customWidth="1"/>
    <col min="16160" max="16160" width="5.28515625" style="101" customWidth="1"/>
    <col min="16161" max="16219" width="11.42578125" style="101" customWidth="1"/>
    <col min="16220" max="16384" width="10.85546875" style="101"/>
  </cols>
  <sheetData>
    <row r="1" spans="1:91" ht="31.5" customHeight="1">
      <c r="K1" s="102" t="s">
        <v>84</v>
      </c>
      <c r="L1" s="103"/>
      <c r="M1" s="103"/>
      <c r="N1" s="104"/>
      <c r="O1" s="105"/>
      <c r="P1" s="105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5"/>
      <c r="AG1" s="105"/>
      <c r="AH1" s="105"/>
      <c r="AI1" s="105"/>
      <c r="AJ1" s="105"/>
    </row>
    <row r="2" spans="1:91" s="107" customFormat="1" ht="31.5" customHeight="1">
      <c r="B2" s="108"/>
      <c r="C2" s="108"/>
      <c r="D2" s="108"/>
      <c r="E2" s="108"/>
      <c r="F2" s="108"/>
      <c r="G2" s="108"/>
      <c r="H2" s="108"/>
      <c r="I2" s="108"/>
      <c r="K2" s="109"/>
      <c r="L2" s="110"/>
      <c r="M2" s="110"/>
      <c r="N2" s="111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05"/>
      <c r="AG2" s="105"/>
      <c r="AH2" s="105"/>
      <c r="AI2" s="105"/>
      <c r="AJ2" s="105"/>
    </row>
    <row r="3" spans="1:91" s="107" customFormat="1" ht="31.5" customHeight="1">
      <c r="B3" s="108"/>
      <c r="C3" s="108"/>
      <c r="D3" s="108"/>
      <c r="E3" s="108"/>
      <c r="F3" s="108"/>
      <c r="G3" s="108"/>
      <c r="H3" s="108"/>
      <c r="I3" s="108"/>
      <c r="K3" s="109" t="s">
        <v>85</v>
      </c>
      <c r="L3" s="110"/>
      <c r="M3" s="110"/>
      <c r="N3" s="111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05"/>
      <c r="AG3" s="105"/>
      <c r="AH3" s="105"/>
      <c r="AI3" s="105"/>
      <c r="AJ3" s="105"/>
    </row>
    <row r="4" spans="1:91" s="107" customFormat="1" ht="31.5" customHeight="1">
      <c r="B4" s="108"/>
      <c r="C4" s="108"/>
      <c r="D4" s="108"/>
      <c r="E4" s="108"/>
      <c r="F4" s="108"/>
      <c r="G4" s="108"/>
      <c r="H4" s="108"/>
      <c r="I4" s="108"/>
      <c r="K4" s="109"/>
      <c r="L4" s="110"/>
      <c r="M4" s="110"/>
      <c r="N4" s="111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05"/>
      <c r="AG4" s="105"/>
      <c r="AH4" s="105"/>
      <c r="AI4" s="105"/>
      <c r="AJ4" s="105"/>
    </row>
    <row r="5" spans="1:91" s="107" customFormat="1" ht="31.5" customHeight="1">
      <c r="B5" s="108"/>
      <c r="C5" s="108"/>
      <c r="D5" s="108"/>
      <c r="E5" s="108"/>
      <c r="F5" s="108"/>
      <c r="G5" s="108"/>
      <c r="H5" s="108"/>
      <c r="I5" s="108"/>
      <c r="J5" s="113"/>
      <c r="K5" s="109" t="s">
        <v>86</v>
      </c>
      <c r="L5" s="110"/>
      <c r="M5" s="110"/>
      <c r="N5" s="111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05"/>
      <c r="AG5" s="105"/>
      <c r="AH5" s="105"/>
      <c r="AI5" s="105"/>
      <c r="AJ5" s="105"/>
    </row>
    <row r="6" spans="1:91" s="107" customFormat="1" ht="31.5" customHeight="1" thickBot="1">
      <c r="B6" s="114" t="s">
        <v>87</v>
      </c>
      <c r="C6" s="114"/>
      <c r="D6" s="114"/>
      <c r="E6" s="114"/>
      <c r="F6" s="114"/>
      <c r="G6" s="114"/>
      <c r="H6" s="114"/>
      <c r="I6" s="114"/>
      <c r="J6" s="115"/>
      <c r="K6" s="109"/>
      <c r="L6" s="110"/>
      <c r="M6" s="110"/>
      <c r="N6" s="111"/>
      <c r="O6" s="112" t="s">
        <v>88</v>
      </c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05"/>
      <c r="AG6" s="105"/>
      <c r="AH6" s="105"/>
      <c r="AI6" s="105"/>
      <c r="AJ6" s="105"/>
    </row>
    <row r="7" spans="1:91" ht="31.5" customHeight="1" thickBot="1">
      <c r="A7" s="116"/>
      <c r="B7" s="117" t="s">
        <v>29</v>
      </c>
      <c r="C7" s="118"/>
      <c r="D7" s="119"/>
      <c r="E7" s="119"/>
      <c r="F7" s="119"/>
      <c r="G7" s="120"/>
      <c r="H7" s="121"/>
      <c r="I7" s="122" t="s">
        <v>89</v>
      </c>
      <c r="J7" s="123"/>
      <c r="K7" s="124"/>
      <c r="L7" s="124"/>
      <c r="M7" s="125"/>
      <c r="N7" s="126"/>
      <c r="O7" s="127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</row>
    <row r="8" spans="1:91" ht="31.5" customHeight="1" thickBot="1">
      <c r="A8" s="116"/>
      <c r="B8" s="128" t="s">
        <v>90</v>
      </c>
      <c r="C8" s="129" t="s">
        <v>91</v>
      </c>
      <c r="D8" s="130" t="s">
        <v>92</v>
      </c>
      <c r="E8" s="131"/>
      <c r="F8" s="132" t="s">
        <v>93</v>
      </c>
      <c r="G8" s="132" t="s">
        <v>94</v>
      </c>
      <c r="H8" s="132" t="s">
        <v>95</v>
      </c>
      <c r="I8" s="132" t="s">
        <v>96</v>
      </c>
      <c r="J8" s="132" t="s">
        <v>97</v>
      </c>
      <c r="K8" s="132" t="s">
        <v>98</v>
      </c>
      <c r="L8" s="132" t="s">
        <v>99</v>
      </c>
      <c r="M8" s="132" t="s">
        <v>100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</row>
    <row r="9" spans="1:91" ht="31.5" customHeight="1" thickBot="1">
      <c r="A9" s="116"/>
      <c r="B9" s="133"/>
      <c r="C9" s="134"/>
      <c r="D9" s="135"/>
      <c r="E9" s="136"/>
      <c r="F9" s="137"/>
      <c r="G9" s="137"/>
      <c r="H9" s="137"/>
      <c r="I9" s="137"/>
      <c r="J9" s="137"/>
      <c r="K9" s="137"/>
      <c r="L9" s="137"/>
      <c r="M9" s="137"/>
      <c r="N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</row>
    <row r="10" spans="1:91" ht="31.5" customHeight="1">
      <c r="A10" s="116"/>
      <c r="B10" s="133"/>
      <c r="C10" s="138"/>
      <c r="D10" s="139" t="s">
        <v>101</v>
      </c>
      <c r="E10" s="140" t="s">
        <v>102</v>
      </c>
      <c r="F10" s="141"/>
      <c r="G10" s="137"/>
      <c r="H10" s="137"/>
      <c r="I10" s="137"/>
      <c r="J10" s="137"/>
      <c r="K10" s="137"/>
      <c r="L10" s="137"/>
      <c r="M10" s="137"/>
      <c r="N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</row>
    <row r="11" spans="1:91" ht="46.5" customHeight="1" thickBot="1">
      <c r="A11" s="116"/>
      <c r="B11" s="133"/>
      <c r="C11" s="138"/>
      <c r="D11" s="142"/>
      <c r="E11" s="143"/>
      <c r="F11" s="144"/>
      <c r="G11" s="145"/>
      <c r="H11" s="145"/>
      <c r="I11" s="145"/>
      <c r="J11" s="145"/>
      <c r="K11" s="145"/>
      <c r="L11" s="145"/>
      <c r="M11" s="14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</row>
    <row r="12" spans="1:91" s="107" customFormat="1" ht="55.5">
      <c r="B12" s="133"/>
      <c r="C12" s="146" t="s">
        <v>103</v>
      </c>
      <c r="D12" s="147" t="s">
        <v>104</v>
      </c>
      <c r="E12" s="148" t="s">
        <v>105</v>
      </c>
      <c r="F12" s="149" t="s">
        <v>106</v>
      </c>
      <c r="G12" s="150" t="s">
        <v>107</v>
      </c>
      <c r="H12" s="151" t="s">
        <v>108</v>
      </c>
      <c r="I12" s="152" t="s">
        <v>109</v>
      </c>
      <c r="J12" s="153" t="s">
        <v>110</v>
      </c>
      <c r="K12" s="152" t="s">
        <v>111</v>
      </c>
      <c r="L12" s="154" t="s">
        <v>112</v>
      </c>
      <c r="M12" s="153" t="s">
        <v>113</v>
      </c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</row>
    <row r="13" spans="1:91" ht="24" thickBot="1">
      <c r="A13" s="116"/>
      <c r="B13" s="155"/>
      <c r="C13" s="156"/>
      <c r="D13" s="155"/>
      <c r="E13" s="156"/>
      <c r="F13" s="155"/>
      <c r="G13" s="157"/>
      <c r="H13" s="156"/>
      <c r="I13" s="155"/>
      <c r="J13" s="158"/>
      <c r="K13" s="155"/>
      <c r="L13" s="159"/>
      <c r="M13" s="158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</row>
    <row r="14" spans="1:91" s="165" customFormat="1" ht="31.5" customHeight="1" thickBot="1">
      <c r="A14" s="160"/>
      <c r="B14" s="161" t="s">
        <v>114</v>
      </c>
      <c r="C14" s="162"/>
      <c r="D14" s="162"/>
      <c r="E14" s="162"/>
      <c r="F14" s="162">
        <f>+C14-D14-E14</f>
        <v>0</v>
      </c>
      <c r="G14" s="163"/>
      <c r="H14" s="162"/>
      <c r="I14" s="162"/>
      <c r="J14" s="162"/>
      <c r="K14" s="162"/>
      <c r="L14" s="162">
        <f>+I14-J14-K14</f>
        <v>0</v>
      </c>
      <c r="M14" s="164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</row>
    <row r="15" spans="1:91" s="165" customFormat="1" ht="31.5" customHeight="1" thickBot="1">
      <c r="A15" s="160"/>
      <c r="B15" s="166" t="s">
        <v>115</v>
      </c>
      <c r="C15" s="167"/>
      <c r="D15" s="167"/>
      <c r="E15" s="167"/>
      <c r="F15" s="162">
        <f>+C15-D15-E15</f>
        <v>0</v>
      </c>
      <c r="G15" s="167"/>
      <c r="H15" s="167"/>
      <c r="I15" s="167"/>
      <c r="J15" s="167"/>
      <c r="K15" s="167"/>
      <c r="L15" s="162">
        <f>+I15-J15-K15</f>
        <v>0</v>
      </c>
      <c r="M15" s="164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</row>
    <row r="16" spans="1:91" s="165" customFormat="1" ht="31.5" customHeight="1" thickBot="1">
      <c r="A16" s="160"/>
      <c r="B16" s="168" t="s">
        <v>116</v>
      </c>
      <c r="C16" s="169">
        <f>+C14+C15</f>
        <v>0</v>
      </c>
      <c r="D16" s="169">
        <f t="shared" ref="D16:E16" si="0">+D14+D15</f>
        <v>0</v>
      </c>
      <c r="E16" s="169">
        <f t="shared" si="0"/>
        <v>0</v>
      </c>
      <c r="F16" s="169">
        <f>+C16-D16-E16</f>
        <v>0</v>
      </c>
      <c r="G16" s="168"/>
      <c r="H16" s="169"/>
      <c r="I16" s="169">
        <f>+I14+I15</f>
        <v>0</v>
      </c>
      <c r="J16" s="169">
        <f t="shared" ref="J16:K16" si="1">+J14+J15</f>
        <v>0</v>
      </c>
      <c r="K16" s="169">
        <f t="shared" si="1"/>
        <v>0</v>
      </c>
      <c r="L16" s="169">
        <f>+I16-J16-K16</f>
        <v>0</v>
      </c>
      <c r="M16" s="168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</row>
    <row r="17" spans="1:59" s="165" customFormat="1" ht="31.5" customHeight="1" thickBot="1">
      <c r="A17" s="160"/>
      <c r="B17" s="166" t="s">
        <v>117</v>
      </c>
      <c r="C17" s="170"/>
      <c r="D17" s="170"/>
      <c r="E17" s="170"/>
      <c r="F17" s="162">
        <f>+C17-D17-E17</f>
        <v>0</v>
      </c>
      <c r="G17" s="170"/>
      <c r="H17" s="170"/>
      <c r="I17" s="170"/>
      <c r="J17" s="170"/>
      <c r="K17" s="170"/>
      <c r="L17" s="162">
        <f>+I17-J17-K17</f>
        <v>0</v>
      </c>
      <c r="M17" s="167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</row>
    <row r="18" spans="1:59" s="165" customFormat="1" ht="31.5" customHeight="1" thickBot="1">
      <c r="A18" s="160"/>
      <c r="B18" s="168" t="s">
        <v>116</v>
      </c>
      <c r="C18" s="169">
        <f>+C16+C17</f>
        <v>0</v>
      </c>
      <c r="D18" s="169">
        <f t="shared" ref="D18" si="2">+D16+D17</f>
        <v>0</v>
      </c>
      <c r="E18" s="169">
        <f t="shared" ref="E18" si="3">+E16+E17</f>
        <v>0</v>
      </c>
      <c r="F18" s="169">
        <f>+C18-D18-E18</f>
        <v>0</v>
      </c>
      <c r="G18" s="168"/>
      <c r="H18" s="168"/>
      <c r="I18" s="169">
        <f>+I16+I17</f>
        <v>0</v>
      </c>
      <c r="J18" s="169">
        <f t="shared" ref="J18" si="4">+J16+J17</f>
        <v>0</v>
      </c>
      <c r="K18" s="169">
        <f t="shared" ref="K18" si="5">+K16+K17</f>
        <v>0</v>
      </c>
      <c r="L18" s="169">
        <f>+I18-J18-K18</f>
        <v>0</v>
      </c>
      <c r="M18" s="171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</row>
    <row r="19" spans="1:59" s="165" customFormat="1" ht="31.5" customHeight="1" thickBot="1">
      <c r="A19" s="160"/>
      <c r="B19" s="166" t="s">
        <v>118</v>
      </c>
      <c r="C19" s="167"/>
      <c r="D19" s="167"/>
      <c r="E19" s="167"/>
      <c r="F19" s="162">
        <f>+C19-D19-E19</f>
        <v>0</v>
      </c>
      <c r="G19" s="167"/>
      <c r="H19" s="167"/>
      <c r="I19" s="167"/>
      <c r="J19" s="167"/>
      <c r="K19" s="167"/>
      <c r="L19" s="162">
        <f>+I19-J19-K19</f>
        <v>0</v>
      </c>
      <c r="M19" s="170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</row>
    <row r="20" spans="1:59" s="165" customFormat="1" ht="31.5" customHeight="1" thickBot="1">
      <c r="A20" s="160"/>
      <c r="B20" s="168" t="s">
        <v>116</v>
      </c>
      <c r="C20" s="169">
        <f>+C18+C19</f>
        <v>0</v>
      </c>
      <c r="D20" s="169">
        <f t="shared" ref="D20" si="6">+D18+D19</f>
        <v>0</v>
      </c>
      <c r="E20" s="169">
        <f t="shared" ref="E20" si="7">+E18+E19</f>
        <v>0</v>
      </c>
      <c r="F20" s="169">
        <f>+C20-D20-E20</f>
        <v>0</v>
      </c>
      <c r="G20" s="168"/>
      <c r="H20" s="168"/>
      <c r="I20" s="169">
        <f>+I18+I19</f>
        <v>0</v>
      </c>
      <c r="J20" s="169">
        <f t="shared" ref="J20" si="8">+J18+J19</f>
        <v>0</v>
      </c>
      <c r="K20" s="169">
        <f t="shared" ref="K20" si="9">+K18+K19</f>
        <v>0</v>
      </c>
      <c r="L20" s="169">
        <f>+I20-J20-K20</f>
        <v>0</v>
      </c>
      <c r="M20" s="168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</row>
    <row r="21" spans="1:59" s="165" customFormat="1" ht="31.5" customHeight="1" thickBot="1">
      <c r="A21" s="160"/>
      <c r="B21" s="166" t="s">
        <v>119</v>
      </c>
      <c r="C21" s="167"/>
      <c r="D21" s="167"/>
      <c r="E21" s="167"/>
      <c r="F21" s="162">
        <f>+C21-D21-E21</f>
        <v>0</v>
      </c>
      <c r="G21" s="167"/>
      <c r="H21" s="167"/>
      <c r="I21" s="167"/>
      <c r="J21" s="167"/>
      <c r="K21" s="167"/>
      <c r="L21" s="162">
        <f>+I21-J21-K21</f>
        <v>0</v>
      </c>
      <c r="M21" s="167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</row>
    <row r="22" spans="1:59" s="165" customFormat="1" ht="31.5" customHeight="1" thickBot="1">
      <c r="A22" s="160"/>
      <c r="B22" s="168" t="s">
        <v>116</v>
      </c>
      <c r="C22" s="169">
        <f>+C20+C21</f>
        <v>0</v>
      </c>
      <c r="D22" s="169">
        <f t="shared" ref="D22" si="10">+D20+D21</f>
        <v>0</v>
      </c>
      <c r="E22" s="169">
        <f t="shared" ref="E22" si="11">+E20+E21</f>
        <v>0</v>
      </c>
      <c r="F22" s="169">
        <f>+C22-D22-E22</f>
        <v>0</v>
      </c>
      <c r="G22" s="168"/>
      <c r="H22" s="168"/>
      <c r="I22" s="169">
        <f>+I20+I21</f>
        <v>0</v>
      </c>
      <c r="J22" s="169">
        <f t="shared" ref="J22" si="12">+J20+J21</f>
        <v>0</v>
      </c>
      <c r="K22" s="169">
        <f t="shared" ref="K22" si="13">+K20+K21</f>
        <v>0</v>
      </c>
      <c r="L22" s="169">
        <f>+I22-J22-K22</f>
        <v>0</v>
      </c>
      <c r="M22" s="168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</row>
    <row r="23" spans="1:59" s="165" customFormat="1" ht="31.5" customHeight="1" thickBot="1">
      <c r="A23" s="160"/>
      <c r="B23" s="166" t="s">
        <v>120</v>
      </c>
      <c r="C23" s="167"/>
      <c r="D23" s="167"/>
      <c r="E23" s="167"/>
      <c r="F23" s="162">
        <f>+C23-D23-E23</f>
        <v>0</v>
      </c>
      <c r="G23" s="167"/>
      <c r="H23" s="167"/>
      <c r="I23" s="167"/>
      <c r="J23" s="167"/>
      <c r="K23" s="167"/>
      <c r="L23" s="162">
        <f>+I23-J23-K23</f>
        <v>0</v>
      </c>
      <c r="M23" s="167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</row>
    <row r="24" spans="1:59" s="165" customFormat="1" ht="31.5" customHeight="1" thickBot="1">
      <c r="A24" s="160"/>
      <c r="B24" s="168" t="s">
        <v>116</v>
      </c>
      <c r="C24" s="169">
        <f>+C22+C23</f>
        <v>0</v>
      </c>
      <c r="D24" s="169">
        <f t="shared" ref="D24" si="14">+D22+D23</f>
        <v>0</v>
      </c>
      <c r="E24" s="169">
        <f t="shared" ref="E24" si="15">+E22+E23</f>
        <v>0</v>
      </c>
      <c r="F24" s="169">
        <f>+C24-D24-E24</f>
        <v>0</v>
      </c>
      <c r="G24" s="168"/>
      <c r="H24" s="168"/>
      <c r="I24" s="169">
        <f>+I22+I23</f>
        <v>0</v>
      </c>
      <c r="J24" s="169">
        <f t="shared" ref="J24" si="16">+J22+J23</f>
        <v>0</v>
      </c>
      <c r="K24" s="169">
        <f t="shared" ref="K24" si="17">+K22+K23</f>
        <v>0</v>
      </c>
      <c r="L24" s="169">
        <f>+I24-J24-K24</f>
        <v>0</v>
      </c>
      <c r="M24" s="168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</row>
    <row r="25" spans="1:59" s="165" customFormat="1" ht="31.5" customHeight="1" thickBot="1">
      <c r="A25" s="160"/>
      <c r="B25" s="166" t="s">
        <v>121</v>
      </c>
      <c r="C25" s="167"/>
      <c r="D25" s="167"/>
      <c r="E25" s="167"/>
      <c r="F25" s="162">
        <f>+C25-D25-E25</f>
        <v>0</v>
      </c>
      <c r="G25" s="167"/>
      <c r="H25" s="167"/>
      <c r="I25" s="167"/>
      <c r="J25" s="167"/>
      <c r="K25" s="167"/>
      <c r="L25" s="162">
        <f>+I25-J25-K25</f>
        <v>0</v>
      </c>
      <c r="M25" s="167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</row>
    <row r="26" spans="1:59" s="165" customFormat="1" ht="31.5" customHeight="1" thickBot="1">
      <c r="A26" s="160"/>
      <c r="B26" s="168" t="s">
        <v>116</v>
      </c>
      <c r="C26" s="169">
        <f>+C24+C25</f>
        <v>0</v>
      </c>
      <c r="D26" s="169">
        <f t="shared" ref="D26" si="18">+D24+D25</f>
        <v>0</v>
      </c>
      <c r="E26" s="169">
        <f t="shared" ref="E26" si="19">+E24+E25</f>
        <v>0</v>
      </c>
      <c r="F26" s="169">
        <f>+C26-D26-E26</f>
        <v>0</v>
      </c>
      <c r="G26" s="168"/>
      <c r="H26" s="168"/>
      <c r="I26" s="169">
        <f>+I24+I25</f>
        <v>0</v>
      </c>
      <c r="J26" s="169">
        <f t="shared" ref="J26" si="20">+J24+J25</f>
        <v>0</v>
      </c>
      <c r="K26" s="169">
        <f t="shared" ref="K26" si="21">+K24+K25</f>
        <v>0</v>
      </c>
      <c r="L26" s="169">
        <f>+I26-J26-K26</f>
        <v>0</v>
      </c>
      <c r="M26" s="168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</row>
    <row r="27" spans="1:59" s="165" customFormat="1" ht="31.5" customHeight="1" thickBot="1">
      <c r="A27" s="160"/>
      <c r="B27" s="166" t="s">
        <v>122</v>
      </c>
      <c r="C27" s="167"/>
      <c r="D27" s="167"/>
      <c r="E27" s="167"/>
      <c r="F27" s="162">
        <f>+C27-D27-E27</f>
        <v>0</v>
      </c>
      <c r="G27" s="167"/>
      <c r="H27" s="167"/>
      <c r="I27" s="167"/>
      <c r="J27" s="167"/>
      <c r="K27" s="167"/>
      <c r="L27" s="162">
        <f>+I27-J27-K27</f>
        <v>0</v>
      </c>
      <c r="M27" s="167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</row>
    <row r="28" spans="1:59" s="165" customFormat="1" ht="31.5" customHeight="1" thickBot="1">
      <c r="A28" s="160"/>
      <c r="B28" s="168" t="s">
        <v>116</v>
      </c>
      <c r="C28" s="169">
        <f>+C26+C27</f>
        <v>0</v>
      </c>
      <c r="D28" s="169">
        <f t="shared" ref="D28" si="22">+D26+D27</f>
        <v>0</v>
      </c>
      <c r="E28" s="169">
        <f t="shared" ref="E28" si="23">+E26+E27</f>
        <v>0</v>
      </c>
      <c r="F28" s="169">
        <f>+C28-D28-E28</f>
        <v>0</v>
      </c>
      <c r="G28" s="168"/>
      <c r="H28" s="168"/>
      <c r="I28" s="169">
        <f>+I26+I27</f>
        <v>0</v>
      </c>
      <c r="J28" s="169">
        <f t="shared" ref="J28" si="24">+J26+J27</f>
        <v>0</v>
      </c>
      <c r="K28" s="169">
        <f t="shared" ref="K28" si="25">+K26+K27</f>
        <v>0</v>
      </c>
      <c r="L28" s="169">
        <f>+I28-J28-K28</f>
        <v>0</v>
      </c>
      <c r="M28" s="168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</row>
    <row r="29" spans="1:59" s="165" customFormat="1" ht="31.5" customHeight="1" thickBot="1">
      <c r="A29" s="160"/>
      <c r="B29" s="166" t="s">
        <v>123</v>
      </c>
      <c r="C29" s="167"/>
      <c r="D29" s="167"/>
      <c r="E29" s="167"/>
      <c r="F29" s="162">
        <f>+C29-D29-E29</f>
        <v>0</v>
      </c>
      <c r="G29" s="167"/>
      <c r="H29" s="167"/>
      <c r="I29" s="167"/>
      <c r="J29" s="167"/>
      <c r="K29" s="167"/>
      <c r="L29" s="162">
        <f>+I29-J29-K29</f>
        <v>0</v>
      </c>
      <c r="M29" s="167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</row>
    <row r="30" spans="1:59" s="165" customFormat="1" ht="31.5" customHeight="1" thickBot="1">
      <c r="A30" s="160"/>
      <c r="B30" s="168" t="s">
        <v>116</v>
      </c>
      <c r="C30" s="169">
        <f>+C28+C29</f>
        <v>0</v>
      </c>
      <c r="D30" s="169">
        <f t="shared" ref="D30" si="26">+D28+D29</f>
        <v>0</v>
      </c>
      <c r="E30" s="169">
        <f t="shared" ref="E30" si="27">+E28+E29</f>
        <v>0</v>
      </c>
      <c r="F30" s="169">
        <f>+C30-D30-E30</f>
        <v>0</v>
      </c>
      <c r="G30" s="168"/>
      <c r="H30" s="168"/>
      <c r="I30" s="169">
        <f>+I28+I29</f>
        <v>0</v>
      </c>
      <c r="J30" s="169">
        <f t="shared" ref="J30" si="28">+J28+J29</f>
        <v>0</v>
      </c>
      <c r="K30" s="169">
        <f t="shared" ref="K30" si="29">+K28+K29</f>
        <v>0</v>
      </c>
      <c r="L30" s="169">
        <f>+I30-J30-K30</f>
        <v>0</v>
      </c>
      <c r="M30" s="168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</row>
    <row r="31" spans="1:59" s="165" customFormat="1" ht="31.5" customHeight="1" thickBot="1">
      <c r="A31" s="160"/>
      <c r="B31" s="166" t="s">
        <v>124</v>
      </c>
      <c r="C31" s="167"/>
      <c r="D31" s="167"/>
      <c r="E31" s="167"/>
      <c r="F31" s="162">
        <f>+C31-D31-E31</f>
        <v>0</v>
      </c>
      <c r="G31" s="167"/>
      <c r="H31" s="167"/>
      <c r="I31" s="167"/>
      <c r="J31" s="167"/>
      <c r="K31" s="167"/>
      <c r="L31" s="162">
        <f>+I31-J31-K31</f>
        <v>0</v>
      </c>
      <c r="M31" s="167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</row>
    <row r="32" spans="1:59" s="165" customFormat="1" ht="31.5" customHeight="1" thickBot="1">
      <c r="A32" s="160"/>
      <c r="B32" s="168" t="s">
        <v>116</v>
      </c>
      <c r="C32" s="169">
        <f>+C30+C31</f>
        <v>0</v>
      </c>
      <c r="D32" s="169">
        <f t="shared" ref="D32" si="30">+D30+D31</f>
        <v>0</v>
      </c>
      <c r="E32" s="169">
        <f t="shared" ref="E32" si="31">+E30+E31</f>
        <v>0</v>
      </c>
      <c r="F32" s="169">
        <f>+C32-D32-E32</f>
        <v>0</v>
      </c>
      <c r="G32" s="168"/>
      <c r="H32" s="168"/>
      <c r="I32" s="169">
        <f>+I30+I31</f>
        <v>0</v>
      </c>
      <c r="J32" s="169">
        <f t="shared" ref="J32" si="32">+J30+J31</f>
        <v>0</v>
      </c>
      <c r="K32" s="169">
        <f t="shared" ref="K32" si="33">+K30+K31</f>
        <v>0</v>
      </c>
      <c r="L32" s="169">
        <f>+I32-J32-K32</f>
        <v>0</v>
      </c>
      <c r="M32" s="168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</row>
    <row r="33" spans="1:67" s="165" customFormat="1" ht="31.5" customHeight="1" thickBot="1">
      <c r="A33" s="160"/>
      <c r="B33" s="166" t="s">
        <v>125</v>
      </c>
      <c r="C33" s="167"/>
      <c r="D33" s="167"/>
      <c r="E33" s="167"/>
      <c r="F33" s="162">
        <f>+C33-D33-E33</f>
        <v>0</v>
      </c>
      <c r="G33" s="167"/>
      <c r="H33" s="167"/>
      <c r="I33" s="166"/>
      <c r="J33" s="166"/>
      <c r="K33" s="167"/>
      <c r="L33" s="162">
        <f>+I33-J33-K33</f>
        <v>0</v>
      </c>
      <c r="M33" s="167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</row>
    <row r="34" spans="1:67" s="165" customFormat="1" ht="31.5" customHeight="1" thickBot="1">
      <c r="A34" s="160"/>
      <c r="B34" s="168" t="s">
        <v>116</v>
      </c>
      <c r="C34" s="169">
        <f>+C32+C33</f>
        <v>0</v>
      </c>
      <c r="D34" s="169">
        <f t="shared" ref="D34" si="34">+D32+D33</f>
        <v>0</v>
      </c>
      <c r="E34" s="169">
        <f t="shared" ref="E34" si="35">+E32+E33</f>
        <v>0</v>
      </c>
      <c r="F34" s="169">
        <f>+C34-D34-E34</f>
        <v>0</v>
      </c>
      <c r="G34" s="168"/>
      <c r="H34" s="168"/>
      <c r="I34" s="169">
        <f>+I32+I33</f>
        <v>0</v>
      </c>
      <c r="J34" s="169">
        <f t="shared" ref="J34" si="36">+J32+J33</f>
        <v>0</v>
      </c>
      <c r="K34" s="169">
        <f t="shared" ref="K34" si="37">+K32+K33</f>
        <v>0</v>
      </c>
      <c r="L34" s="169">
        <f>+I34-J34-K34</f>
        <v>0</v>
      </c>
      <c r="M34" s="168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</row>
    <row r="35" spans="1:67" s="165" customFormat="1" ht="31.5" customHeight="1" thickBot="1">
      <c r="A35" s="160"/>
      <c r="B35" s="166" t="s">
        <v>126</v>
      </c>
      <c r="C35" s="167"/>
      <c r="D35" s="167"/>
      <c r="E35" s="167"/>
      <c r="F35" s="162">
        <f>+C35-D35-E35</f>
        <v>0</v>
      </c>
      <c r="G35" s="167"/>
      <c r="H35" s="167"/>
      <c r="I35" s="166"/>
      <c r="J35" s="166"/>
      <c r="K35" s="167"/>
      <c r="L35" s="162">
        <f>+I35-J35-K35</f>
        <v>0</v>
      </c>
      <c r="M35" s="167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</row>
    <row r="36" spans="1:67" s="165" customFormat="1" ht="31.5" customHeight="1" thickBot="1">
      <c r="A36" s="160"/>
      <c r="B36" s="168" t="s">
        <v>116</v>
      </c>
      <c r="C36" s="169">
        <f>+C34+C35</f>
        <v>0</v>
      </c>
      <c r="D36" s="169">
        <f t="shared" ref="D36" si="38">+D34+D35</f>
        <v>0</v>
      </c>
      <c r="E36" s="169">
        <f t="shared" ref="E36" si="39">+E34+E35</f>
        <v>0</v>
      </c>
      <c r="F36" s="169">
        <f>+C36-D36-E36</f>
        <v>0</v>
      </c>
      <c r="G36" s="168"/>
      <c r="H36" s="168"/>
      <c r="I36" s="169">
        <f>+I34+I35</f>
        <v>0</v>
      </c>
      <c r="J36" s="169">
        <f t="shared" ref="J36" si="40">+J34+J35</f>
        <v>0</v>
      </c>
      <c r="K36" s="169">
        <f t="shared" ref="K36" si="41">+K34+K35</f>
        <v>0</v>
      </c>
      <c r="L36" s="169">
        <f>+I36-J36-K36</f>
        <v>0</v>
      </c>
      <c r="M36" s="168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</row>
    <row r="37" spans="1:67" s="108" customFormat="1" ht="31.5" customHeight="1" thickBot="1">
      <c r="M37" s="167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</row>
    <row r="38" spans="1:67" s="108" customFormat="1" ht="31.5" customHeight="1" thickBot="1"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</row>
    <row r="39" spans="1:67" s="108" customFormat="1" ht="31.5" customHeight="1">
      <c r="B39" s="172" t="s">
        <v>127</v>
      </c>
      <c r="C39" s="173"/>
      <c r="D39" s="173"/>
      <c r="E39" s="173"/>
      <c r="F39" s="173"/>
      <c r="G39" s="174"/>
      <c r="H39" s="175" t="s">
        <v>128</v>
      </c>
      <c r="I39" s="176"/>
      <c r="J39" s="176"/>
      <c r="K39" s="176"/>
      <c r="L39" s="176"/>
      <c r="M39" s="177"/>
      <c r="N39" s="178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</row>
    <row r="40" spans="1:67" s="108" customFormat="1" ht="31.5" customHeight="1">
      <c r="B40" s="179"/>
      <c r="C40" s="180"/>
      <c r="D40" s="180"/>
      <c r="E40" s="180"/>
      <c r="F40" s="180"/>
      <c r="G40" s="181"/>
      <c r="H40" s="182"/>
      <c r="I40" s="183"/>
      <c r="J40" s="183"/>
      <c r="K40" s="183"/>
      <c r="L40" s="183"/>
      <c r="M40" s="184"/>
      <c r="N40" s="178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</row>
    <row r="41" spans="1:67" s="185" customFormat="1" ht="31.5" customHeight="1">
      <c r="B41" s="186" t="s">
        <v>129</v>
      </c>
      <c r="C41" s="187"/>
      <c r="D41" s="187"/>
      <c r="E41" s="187"/>
      <c r="F41" s="187"/>
      <c r="G41" s="188"/>
      <c r="H41" s="189" t="s">
        <v>130</v>
      </c>
      <c r="I41" s="190"/>
      <c r="J41" s="190"/>
      <c r="K41" s="190"/>
      <c r="L41" s="190"/>
      <c r="M41" s="191"/>
      <c r="N41" s="192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</row>
    <row r="42" spans="1:67" s="108" customFormat="1" ht="31.5" customHeight="1">
      <c r="B42" s="179" t="s">
        <v>131</v>
      </c>
      <c r="C42" s="187"/>
      <c r="D42" s="187"/>
      <c r="E42" s="187"/>
      <c r="F42" s="187"/>
      <c r="G42" s="188"/>
      <c r="H42" s="194"/>
      <c r="I42" s="195"/>
      <c r="J42" s="195"/>
      <c r="K42" s="195"/>
      <c r="L42" s="196"/>
      <c r="M42" s="197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</row>
    <row r="43" spans="1:67" s="108" customFormat="1" ht="31.5" customHeight="1">
      <c r="B43" s="186"/>
      <c r="C43" s="187"/>
      <c r="D43" s="187"/>
      <c r="E43" s="187"/>
      <c r="F43" s="187"/>
      <c r="G43" s="188"/>
      <c r="H43" s="194"/>
      <c r="I43" s="195"/>
      <c r="J43" s="195"/>
      <c r="K43" s="195"/>
      <c r="L43" s="196"/>
      <c r="M43" s="197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</row>
    <row r="44" spans="1:67" s="108" customFormat="1" ht="31.5" customHeight="1" thickBot="1">
      <c r="B44" s="198"/>
      <c r="C44" s="199"/>
      <c r="D44" s="199"/>
      <c r="E44" s="199"/>
      <c r="F44" s="199"/>
      <c r="G44" s="200"/>
      <c r="H44" s="201"/>
      <c r="I44" s="202"/>
      <c r="J44" s="202"/>
      <c r="K44" s="202"/>
      <c r="L44" s="203"/>
      <c r="M44" s="204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</row>
    <row r="45" spans="1:67" s="108" customFormat="1" ht="31.5" customHeight="1">
      <c r="B45" s="205"/>
      <c r="C45" s="205"/>
      <c r="D45" s="205"/>
      <c r="E45" s="205"/>
      <c r="F45" s="205"/>
      <c r="G45" s="205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</row>
    <row r="46" spans="1:67" s="108" customFormat="1" ht="31.5" customHeight="1"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</row>
    <row r="47" spans="1:67" s="108" customFormat="1" ht="31.5" customHeight="1"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</row>
    <row r="48" spans="1:67" s="108" customFormat="1" ht="31.5" customHeight="1">
      <c r="B48" s="206"/>
      <c r="C48" s="206"/>
      <c r="D48" s="206"/>
      <c r="E48" s="206"/>
      <c r="F48" s="206" t="s">
        <v>88</v>
      </c>
      <c r="G48" s="206"/>
      <c r="H48" s="206"/>
      <c r="I48" s="206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</row>
    <row r="49" spans="14:36" s="108" customFormat="1" ht="31.5" customHeight="1"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14:36" s="108" customFormat="1" ht="31.5" customHeight="1"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</row>
    <row r="51" spans="14:36" s="108" customFormat="1" ht="31.5" customHeight="1"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</row>
    <row r="52" spans="14:36" s="108" customFormat="1" ht="31.5" customHeight="1"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</row>
    <row r="53" spans="14:36" s="108" customFormat="1" ht="31.5" customHeight="1"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</row>
    <row r="54" spans="14:36" s="108" customFormat="1" ht="31.5" customHeight="1"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</row>
    <row r="55" spans="14:36" s="108" customFormat="1" ht="31.5" customHeight="1"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</row>
    <row r="56" spans="14:36" s="108" customFormat="1" ht="31.5" customHeight="1"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</row>
    <row r="57" spans="14:36" s="108" customFormat="1" ht="31.5" customHeight="1"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</row>
    <row r="58" spans="14:36" s="108" customFormat="1" ht="31.5" customHeight="1"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</row>
    <row r="59" spans="14:36" s="108" customFormat="1" ht="31.5" customHeight="1"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</row>
    <row r="60" spans="14:36" s="108" customFormat="1" ht="31.5" customHeight="1"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</row>
    <row r="61" spans="14:36" s="108" customFormat="1" ht="31.5" customHeight="1"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</row>
    <row r="62" spans="14:36" s="108" customFormat="1" ht="31.5" customHeight="1"/>
    <row r="63" spans="14:36" s="108" customFormat="1" ht="31.5" customHeight="1"/>
    <row r="64" spans="14:36" s="108" customFormat="1" ht="31.5" customHeight="1"/>
    <row r="65" spans="1:24" s="108" customFormat="1" ht="31.5" customHeight="1"/>
    <row r="66" spans="1:24" s="108" customFormat="1" ht="31.5" customHeight="1"/>
    <row r="67" spans="1:24" s="108" customFormat="1" ht="31.5" customHeight="1"/>
    <row r="68" spans="1:24" s="108" customFormat="1" ht="31.5" customHeight="1">
      <c r="L68" s="107"/>
    </row>
    <row r="69" spans="1:24" s="108" customFormat="1" ht="31.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4" s="107" customFormat="1" ht="31.5" customHeight="1"/>
    <row r="71" spans="1:24" s="107" customFormat="1" ht="31.5" customHeight="1"/>
    <row r="72" spans="1:24" s="107" customFormat="1" ht="31.5" customHeight="1"/>
    <row r="73" spans="1:24" s="107" customFormat="1" ht="31.5" customHeight="1"/>
    <row r="74" spans="1:24" s="107" customFormat="1" ht="31.5" customHeight="1"/>
    <row r="75" spans="1:24" s="107" customFormat="1" ht="31.5" customHeight="1"/>
    <row r="76" spans="1:24" s="107" customFormat="1" ht="31.5" customHeight="1"/>
    <row r="77" spans="1:24" s="107" customFormat="1" ht="31.5" customHeight="1"/>
    <row r="78" spans="1:24" s="107" customFormat="1" ht="31.5" customHeight="1"/>
    <row r="79" spans="1:24" s="107" customFormat="1" ht="31.5" customHeight="1"/>
    <row r="80" spans="1:24" s="107" customFormat="1" ht="31.5" customHeight="1"/>
    <row r="81" s="107" customFormat="1" ht="31.5" customHeight="1"/>
    <row r="82" s="107" customFormat="1" ht="31.5" customHeight="1"/>
    <row r="83" s="107" customFormat="1" ht="31.5" customHeight="1"/>
    <row r="84" s="107" customFormat="1" ht="31.5" customHeight="1"/>
    <row r="85" s="107" customFormat="1" ht="31.5" customHeight="1"/>
    <row r="86" s="107" customFormat="1" ht="31.5" customHeight="1"/>
    <row r="87" s="107" customFormat="1" ht="31.5" customHeight="1"/>
    <row r="88" s="107" customFormat="1" ht="31.5" customHeight="1"/>
    <row r="89" s="107" customFormat="1" ht="31.5" customHeight="1"/>
    <row r="90" s="107" customFormat="1" ht="31.5" customHeight="1"/>
    <row r="91" s="107" customFormat="1" ht="31.5" customHeight="1"/>
    <row r="92" s="107" customFormat="1" ht="31.5" customHeight="1"/>
    <row r="93" s="107" customFormat="1" ht="31.5" customHeight="1"/>
    <row r="94" s="107" customFormat="1" ht="31.5" customHeight="1"/>
    <row r="95" s="107" customFormat="1" ht="31.5" customHeight="1"/>
    <row r="96" s="107" customFormat="1" ht="31.5" customHeight="1"/>
    <row r="97" s="107" customFormat="1" ht="31.5" customHeight="1"/>
    <row r="98" s="107" customFormat="1" ht="31.5" customHeight="1"/>
    <row r="99" s="107" customFormat="1" ht="31.5" customHeight="1"/>
    <row r="100" s="107" customFormat="1" ht="31.5" customHeight="1"/>
    <row r="101" s="107" customFormat="1" ht="31.5" customHeight="1"/>
    <row r="102" s="107" customFormat="1" ht="31.5" customHeight="1"/>
    <row r="103" s="107" customFormat="1" ht="31.5" customHeight="1"/>
    <row r="104" s="107" customFormat="1" ht="31.5" customHeight="1"/>
    <row r="105" s="107" customFormat="1" ht="31.5" customHeight="1"/>
    <row r="106" s="107" customFormat="1" ht="31.5" customHeight="1"/>
    <row r="107" s="107" customFormat="1" ht="31.5" customHeight="1"/>
    <row r="108" s="107" customFormat="1" ht="31.5" customHeight="1"/>
    <row r="109" s="107" customFormat="1" ht="31.5" customHeight="1"/>
    <row r="110" s="107" customFormat="1" ht="31.5" customHeight="1"/>
    <row r="111" s="107" customFormat="1" ht="31.5" customHeight="1"/>
    <row r="112" s="107" customFormat="1" ht="31.5" customHeight="1"/>
    <row r="113" s="107" customFormat="1" ht="31.5" customHeight="1"/>
    <row r="114" s="107" customFormat="1" ht="31.5" customHeight="1"/>
    <row r="115" s="107" customFormat="1" ht="31.5" customHeight="1"/>
    <row r="116" s="107" customFormat="1" ht="31.5" customHeight="1"/>
    <row r="117" s="107" customFormat="1" ht="31.5" customHeight="1"/>
    <row r="118" s="107" customFormat="1" ht="31.5" customHeight="1"/>
    <row r="119" s="107" customFormat="1" ht="31.5" customHeight="1"/>
    <row r="120" s="107" customFormat="1" ht="31.5" customHeight="1"/>
    <row r="121" s="107" customFormat="1" ht="31.5" customHeight="1"/>
    <row r="122" s="107" customFormat="1" ht="31.5" customHeight="1"/>
    <row r="123" s="107" customFormat="1" ht="31.5" customHeight="1"/>
    <row r="124" s="107" customFormat="1" ht="31.5" customHeight="1"/>
    <row r="125" s="107" customFormat="1" ht="31.5" customHeight="1"/>
    <row r="126" s="107" customFormat="1" ht="31.5" customHeight="1"/>
    <row r="127" s="107" customFormat="1" ht="31.5" customHeight="1"/>
    <row r="128" s="107" customFormat="1" ht="31.5" customHeight="1"/>
    <row r="129" s="107" customFormat="1" ht="31.5" customHeight="1"/>
    <row r="130" s="107" customFormat="1" ht="31.5" customHeight="1"/>
    <row r="131" s="107" customFormat="1" ht="31.5" customHeight="1"/>
    <row r="132" s="107" customFormat="1" ht="31.5" customHeight="1"/>
    <row r="133" s="107" customFormat="1" ht="31.5" customHeight="1"/>
    <row r="134" s="107" customFormat="1" ht="31.5" customHeight="1"/>
    <row r="135" s="107" customFormat="1" ht="31.5" customHeight="1"/>
    <row r="136" s="107" customFormat="1" ht="31.5" customHeight="1"/>
    <row r="137" s="107" customFormat="1" ht="31.5" customHeight="1"/>
    <row r="138" s="107" customFormat="1" ht="31.5" customHeight="1"/>
    <row r="139" s="107" customFormat="1" ht="31.5" customHeight="1"/>
    <row r="140" s="107" customFormat="1" ht="31.5" customHeight="1"/>
    <row r="141" s="107" customFormat="1" ht="31.5" customHeight="1"/>
    <row r="142" s="107" customFormat="1" ht="31.5" customHeight="1"/>
    <row r="143" s="107" customFormat="1" ht="31.5" customHeight="1"/>
    <row r="144" s="107" customFormat="1" ht="31.5" customHeight="1"/>
    <row r="145" s="107" customFormat="1" ht="31.5" customHeight="1"/>
    <row r="146" s="107" customFormat="1" ht="31.5" customHeight="1"/>
    <row r="147" s="107" customFormat="1" ht="31.5" customHeight="1"/>
    <row r="148" s="107" customFormat="1" ht="31.5" customHeight="1"/>
    <row r="149" s="107" customFormat="1" ht="31.5" customHeight="1"/>
    <row r="150" s="107" customFormat="1" ht="31.5" customHeight="1"/>
    <row r="151" s="107" customFormat="1" ht="31.5" customHeight="1"/>
    <row r="152" s="107" customFormat="1" ht="31.5" customHeight="1"/>
    <row r="153" s="107" customFormat="1" ht="31.5" customHeight="1"/>
    <row r="154" s="107" customFormat="1" ht="31.5" customHeight="1"/>
    <row r="155" s="107" customFormat="1" ht="31.5" customHeight="1"/>
    <row r="156" s="107" customFormat="1" ht="31.5" customHeight="1"/>
    <row r="157" s="107" customFormat="1" ht="31.5" customHeight="1"/>
    <row r="158" s="107" customFormat="1" ht="31.5" customHeight="1"/>
    <row r="159" s="107" customFormat="1" ht="31.5" customHeight="1"/>
    <row r="160" s="107" customFormat="1" ht="31.5" customHeight="1"/>
    <row r="161" s="107" customFormat="1" ht="31.5" customHeight="1"/>
    <row r="162" s="107" customFormat="1" ht="31.5" customHeight="1"/>
    <row r="163" s="107" customFormat="1" ht="31.5" customHeight="1"/>
    <row r="164" s="107" customFormat="1" ht="31.5" customHeight="1"/>
    <row r="165" s="107" customFormat="1" ht="31.5" customHeight="1"/>
    <row r="166" s="107" customFormat="1" ht="31.5" customHeight="1"/>
    <row r="167" s="107" customFormat="1" ht="31.5" customHeight="1"/>
    <row r="168" s="107" customFormat="1" ht="31.5" customHeight="1"/>
    <row r="169" s="107" customFormat="1" ht="31.5" customHeight="1"/>
    <row r="170" s="107" customFormat="1" ht="31.5" customHeight="1"/>
    <row r="171" s="107" customFormat="1" ht="31.5" customHeight="1"/>
    <row r="172" s="107" customFormat="1" ht="31.5" customHeight="1"/>
    <row r="173" s="107" customFormat="1" ht="31.5" customHeight="1"/>
    <row r="174" s="107" customFormat="1" ht="31.5" customHeight="1"/>
    <row r="175" s="107" customFormat="1" ht="31.5" customHeight="1"/>
    <row r="176" s="107" customFormat="1" ht="31.5" customHeight="1"/>
    <row r="177" s="107" customFormat="1" ht="31.5" customHeight="1"/>
    <row r="178" s="107" customFormat="1" ht="31.5" customHeight="1"/>
    <row r="179" s="107" customFormat="1" ht="31.5" customHeight="1"/>
    <row r="180" s="107" customFormat="1" ht="31.5" customHeight="1"/>
    <row r="181" s="107" customFormat="1" ht="31.5" customHeight="1"/>
    <row r="182" s="107" customFormat="1" ht="31.5" customHeight="1"/>
    <row r="183" s="107" customFormat="1" ht="31.5" customHeight="1"/>
    <row r="184" s="107" customFormat="1" ht="31.5" customHeight="1"/>
    <row r="185" s="107" customFormat="1" ht="31.5" customHeight="1"/>
    <row r="186" s="107" customFormat="1" ht="31.5" customHeight="1"/>
    <row r="187" s="107" customFormat="1" ht="31.5" customHeight="1"/>
    <row r="188" s="107" customFormat="1" ht="31.5" customHeight="1"/>
    <row r="189" s="107" customFormat="1" ht="31.5" customHeight="1"/>
    <row r="190" s="107" customFormat="1" ht="31.5" customHeight="1"/>
    <row r="191" s="107" customFormat="1" ht="31.5" customHeight="1"/>
    <row r="192" s="107" customFormat="1" ht="31.5" customHeight="1"/>
    <row r="193" s="107" customFormat="1" ht="31.5" customHeight="1"/>
    <row r="194" s="107" customFormat="1" ht="31.5" customHeight="1"/>
    <row r="195" s="107" customFormat="1" ht="31.5" customHeight="1"/>
    <row r="196" s="107" customFormat="1" ht="31.5" customHeight="1"/>
    <row r="197" s="107" customFormat="1" ht="31.5" customHeight="1"/>
    <row r="198" s="107" customFormat="1" ht="31.5" customHeight="1"/>
    <row r="199" s="107" customFormat="1" ht="31.5" customHeight="1"/>
    <row r="200" s="107" customFormat="1" ht="31.5" customHeight="1"/>
    <row r="201" s="107" customFormat="1" ht="31.5" customHeight="1"/>
    <row r="202" s="107" customFormat="1" ht="31.5" customHeight="1"/>
    <row r="203" s="107" customFormat="1" ht="31.5" customHeight="1"/>
    <row r="204" s="107" customFormat="1" ht="31.5" customHeight="1"/>
    <row r="205" s="107" customFormat="1" ht="31.5" customHeight="1"/>
    <row r="206" s="107" customFormat="1" ht="31.5" customHeight="1"/>
    <row r="207" s="107" customFormat="1" ht="31.5" customHeight="1"/>
    <row r="208" s="107" customFormat="1" ht="31.5" customHeight="1"/>
    <row r="209" s="107" customFormat="1" ht="31.5" customHeight="1"/>
    <row r="210" s="107" customFormat="1" ht="31.5" customHeight="1"/>
    <row r="211" s="107" customFormat="1" ht="31.5" customHeight="1"/>
    <row r="212" s="107" customFormat="1" ht="31.5" customHeight="1"/>
    <row r="213" s="107" customFormat="1" ht="31.5" customHeight="1"/>
    <row r="214" s="107" customFormat="1" ht="31.5" customHeight="1"/>
    <row r="215" s="107" customFormat="1" ht="31.5" customHeight="1"/>
    <row r="216" s="107" customFormat="1" ht="31.5" customHeight="1"/>
    <row r="217" s="107" customFormat="1" ht="31.5" customHeight="1"/>
    <row r="218" s="107" customFormat="1" ht="31.5" customHeight="1"/>
    <row r="219" s="107" customFormat="1" ht="31.5" customHeight="1"/>
    <row r="220" s="107" customFormat="1" ht="31.5" customHeight="1"/>
    <row r="221" s="107" customFormat="1" ht="31.5" customHeight="1"/>
    <row r="222" s="107" customFormat="1" ht="31.5" customHeight="1"/>
    <row r="223" s="107" customFormat="1" ht="31.5" customHeight="1"/>
    <row r="224" s="107" customFormat="1" ht="31.5" customHeight="1"/>
    <row r="225" s="107" customFormat="1" ht="31.5" customHeight="1"/>
    <row r="226" s="107" customFormat="1" ht="31.5" customHeight="1"/>
    <row r="227" s="107" customFormat="1" ht="31.5" customHeight="1"/>
    <row r="228" s="107" customFormat="1" ht="31.5" customHeight="1"/>
    <row r="229" s="107" customFormat="1" ht="31.5" customHeight="1"/>
    <row r="230" s="107" customFormat="1" ht="31.5" customHeight="1"/>
    <row r="231" s="107" customFormat="1" ht="31.5" customHeight="1"/>
    <row r="232" s="107" customFormat="1" ht="31.5" customHeight="1"/>
    <row r="233" s="107" customFormat="1" ht="31.5" customHeight="1"/>
    <row r="234" s="107" customFormat="1" ht="31.5" customHeight="1"/>
    <row r="235" s="107" customFormat="1" ht="31.5" customHeight="1"/>
    <row r="236" s="107" customFormat="1" ht="31.5" customHeight="1"/>
    <row r="237" s="107" customFormat="1" ht="31.5" customHeight="1"/>
    <row r="238" s="107" customFormat="1" ht="31.5" customHeight="1"/>
    <row r="239" s="107" customFormat="1" ht="31.5" customHeight="1"/>
    <row r="240" s="107" customFormat="1" ht="31.5" customHeight="1"/>
    <row r="241" s="107" customFormat="1" ht="31.5" customHeight="1"/>
    <row r="242" s="107" customFormat="1" ht="31.5" customHeight="1"/>
    <row r="243" s="107" customFormat="1" ht="31.5" customHeight="1"/>
    <row r="244" s="107" customFormat="1" ht="31.5" customHeight="1"/>
    <row r="245" s="107" customFormat="1" ht="31.5" customHeight="1"/>
    <row r="246" s="107" customFormat="1" ht="31.5" customHeight="1"/>
    <row r="247" s="107" customFormat="1" ht="31.5" customHeight="1"/>
    <row r="248" s="107" customFormat="1" ht="31.5" customHeight="1"/>
    <row r="249" s="107" customFormat="1" ht="31.5" customHeight="1"/>
    <row r="250" s="107" customFormat="1" ht="31.5" customHeight="1"/>
    <row r="251" s="107" customFormat="1" ht="31.5" customHeight="1"/>
    <row r="252" s="107" customFormat="1" ht="31.5" customHeight="1"/>
    <row r="253" s="107" customFormat="1" ht="31.5" customHeight="1"/>
    <row r="254" s="107" customFormat="1" ht="31.5" customHeight="1"/>
    <row r="255" s="107" customFormat="1" ht="31.5" customHeight="1"/>
    <row r="256" s="107" customFormat="1" ht="31.5" customHeight="1"/>
    <row r="257" s="107" customFormat="1" ht="31.5" customHeight="1"/>
    <row r="258" s="107" customFormat="1" ht="31.5" customHeight="1"/>
    <row r="259" s="107" customFormat="1" ht="31.5" customHeight="1"/>
    <row r="260" s="107" customFormat="1" ht="31.5" customHeight="1"/>
    <row r="261" s="107" customFormat="1" ht="31.5" customHeight="1"/>
    <row r="262" s="107" customFormat="1" ht="31.5" customHeight="1"/>
    <row r="263" s="107" customFormat="1" ht="31.5" customHeight="1"/>
    <row r="264" s="107" customFormat="1" ht="31.5" customHeight="1"/>
    <row r="265" s="107" customFormat="1" ht="31.5" customHeight="1"/>
    <row r="266" s="107" customFormat="1" ht="31.5" customHeight="1"/>
    <row r="267" s="107" customFormat="1" ht="31.5" customHeight="1"/>
    <row r="268" s="107" customFormat="1" ht="31.5" customHeight="1"/>
    <row r="269" s="107" customFormat="1" ht="31.5" customHeight="1"/>
    <row r="270" s="107" customFormat="1" ht="31.5" customHeight="1"/>
    <row r="271" s="107" customFormat="1" ht="31.5" customHeight="1"/>
    <row r="272" s="107" customFormat="1" ht="31.5" customHeight="1"/>
    <row r="273" s="107" customFormat="1" ht="31.5" customHeight="1"/>
    <row r="274" s="107" customFormat="1" ht="31.5" customHeight="1"/>
    <row r="275" s="107" customFormat="1" ht="31.5" customHeight="1"/>
    <row r="276" s="107" customFormat="1" ht="31.5" customHeight="1"/>
    <row r="277" s="107" customFormat="1" ht="31.5" customHeight="1"/>
    <row r="278" s="107" customFormat="1" ht="31.5" customHeight="1"/>
    <row r="279" s="107" customFormat="1" ht="31.5" customHeight="1"/>
    <row r="280" s="107" customFormat="1" ht="31.5" customHeight="1"/>
    <row r="281" s="107" customFormat="1" ht="31.5" customHeight="1"/>
    <row r="282" s="107" customFormat="1" ht="31.5" customHeight="1"/>
    <row r="283" s="107" customFormat="1" ht="31.5" customHeight="1"/>
    <row r="284" s="107" customFormat="1" ht="31.5" customHeight="1"/>
    <row r="285" s="107" customFormat="1" ht="31.5" customHeight="1"/>
    <row r="286" s="107" customFormat="1" ht="31.5" customHeight="1"/>
    <row r="287" s="107" customFormat="1" ht="31.5" customHeight="1"/>
    <row r="288" s="107" customFormat="1" ht="31.5" customHeight="1"/>
    <row r="289" s="107" customFormat="1" ht="31.5" customHeight="1"/>
    <row r="290" s="107" customFormat="1" ht="31.5" customHeight="1"/>
    <row r="291" s="107" customFormat="1" ht="31.5" customHeight="1"/>
    <row r="292" s="107" customFormat="1" ht="31.5" customHeight="1"/>
    <row r="293" s="107" customFormat="1" ht="31.5" customHeight="1"/>
    <row r="294" s="107" customFormat="1" ht="31.5" customHeight="1"/>
    <row r="295" s="107" customFormat="1" ht="31.5" customHeight="1"/>
    <row r="296" s="107" customFormat="1" ht="31.5" customHeight="1"/>
    <row r="297" s="107" customFormat="1" ht="31.5" customHeight="1"/>
    <row r="298" s="107" customFormat="1" ht="31.5" customHeight="1"/>
    <row r="299" s="107" customFormat="1" ht="31.5" customHeight="1"/>
    <row r="300" s="107" customFormat="1" ht="31.5" customHeight="1"/>
    <row r="301" s="107" customFormat="1" ht="31.5" customHeight="1"/>
    <row r="302" s="107" customFormat="1" ht="31.5" customHeight="1"/>
    <row r="303" s="107" customFormat="1" ht="31.5" customHeight="1"/>
    <row r="304" s="107" customFormat="1" ht="31.5" customHeight="1"/>
    <row r="305" s="107" customFormat="1" ht="31.5" customHeight="1"/>
    <row r="306" s="107" customFormat="1" ht="31.5" customHeight="1"/>
    <row r="307" s="107" customFormat="1" ht="31.5" customHeight="1"/>
    <row r="308" s="107" customFormat="1" ht="31.5" customHeight="1"/>
    <row r="309" s="107" customFormat="1" ht="31.5" customHeight="1"/>
    <row r="310" s="107" customFormat="1" ht="31.5" customHeight="1"/>
    <row r="311" s="107" customFormat="1" ht="31.5" customHeight="1"/>
    <row r="312" s="107" customFormat="1" ht="31.5" customHeight="1"/>
    <row r="313" s="107" customFormat="1" ht="31.5" customHeight="1"/>
    <row r="314" s="107" customFormat="1" ht="31.5" customHeight="1"/>
    <row r="315" s="107" customFormat="1" ht="31.5" customHeight="1"/>
    <row r="316" s="107" customFormat="1" ht="31.5" customHeight="1"/>
    <row r="317" s="107" customFormat="1" ht="31.5" customHeight="1"/>
    <row r="318" s="107" customFormat="1" ht="31.5" customHeight="1"/>
    <row r="319" s="107" customFormat="1" ht="31.5" customHeight="1"/>
    <row r="320" s="107" customFormat="1" ht="31.5" customHeight="1"/>
    <row r="321" s="107" customFormat="1" ht="31.5" customHeight="1"/>
    <row r="322" s="107" customFormat="1" ht="31.5" customHeight="1"/>
    <row r="323" s="107" customFormat="1" ht="31.5" customHeight="1"/>
    <row r="324" s="107" customFormat="1" ht="31.5" customHeight="1"/>
    <row r="325" s="107" customFormat="1" ht="31.5" customHeight="1"/>
    <row r="326" s="107" customFormat="1" ht="31.5" customHeight="1"/>
    <row r="327" s="107" customFormat="1" ht="31.5" customHeight="1"/>
    <row r="328" s="107" customFormat="1" ht="31.5" customHeight="1"/>
    <row r="329" s="107" customFormat="1" ht="31.5" customHeight="1"/>
    <row r="330" s="107" customFormat="1" ht="31.5" customHeight="1"/>
    <row r="331" s="107" customFormat="1" ht="31.5" customHeight="1"/>
    <row r="332" s="107" customFormat="1" ht="31.5" customHeight="1"/>
    <row r="333" s="107" customFormat="1" ht="31.5" customHeight="1"/>
    <row r="334" s="107" customFormat="1" ht="31.5" customHeight="1"/>
    <row r="335" s="107" customFormat="1" ht="31.5" customHeight="1"/>
    <row r="336" s="107" customFormat="1" ht="31.5" customHeight="1"/>
    <row r="337" s="107" customFormat="1" ht="31.5" customHeight="1"/>
    <row r="338" s="107" customFormat="1" ht="31.5" customHeight="1"/>
    <row r="339" s="107" customFormat="1" ht="31.5" customHeight="1"/>
    <row r="340" s="107" customFormat="1" ht="31.5" customHeight="1"/>
    <row r="341" s="107" customFormat="1" ht="31.5" customHeight="1"/>
    <row r="342" s="107" customFormat="1" ht="31.5" customHeight="1"/>
    <row r="343" s="107" customFormat="1" ht="31.5" customHeight="1"/>
    <row r="344" s="107" customFormat="1" ht="31.5" customHeight="1"/>
    <row r="345" s="107" customFormat="1" ht="31.5" customHeight="1"/>
    <row r="346" s="107" customFormat="1" ht="31.5" customHeight="1"/>
    <row r="347" s="107" customFormat="1" ht="31.5" customHeight="1"/>
    <row r="348" s="107" customFormat="1" ht="31.5" customHeight="1"/>
    <row r="349" s="107" customFormat="1" ht="31.5" customHeight="1"/>
    <row r="350" s="107" customFormat="1" ht="31.5" customHeight="1"/>
    <row r="351" s="107" customFormat="1" ht="31.5" customHeight="1"/>
    <row r="352" s="107" customFormat="1" ht="31.5" customHeight="1"/>
    <row r="353" s="107" customFormat="1" ht="31.5" customHeight="1"/>
    <row r="354" s="107" customFormat="1" ht="31.5" customHeight="1"/>
    <row r="355" s="107" customFormat="1" ht="31.5" customHeight="1"/>
    <row r="356" s="107" customFormat="1" ht="31.5" customHeight="1"/>
    <row r="357" s="107" customFormat="1" ht="31.5" customHeight="1"/>
    <row r="358" s="107" customFormat="1" ht="31.5" customHeight="1"/>
    <row r="359" s="107" customFormat="1" ht="31.5" customHeight="1"/>
    <row r="360" s="107" customFormat="1" ht="31.5" customHeight="1"/>
    <row r="361" s="107" customFormat="1" ht="31.5" customHeight="1"/>
    <row r="362" s="107" customFormat="1" ht="31.5" customHeight="1"/>
    <row r="363" s="107" customFormat="1" ht="31.5" customHeight="1"/>
    <row r="364" s="107" customFormat="1" ht="31.5" customHeight="1"/>
    <row r="365" s="107" customFormat="1" ht="31.5" customHeight="1"/>
    <row r="366" s="107" customFormat="1" ht="31.5" customHeight="1"/>
    <row r="367" s="107" customFormat="1" ht="31.5" customHeight="1"/>
    <row r="368" s="107" customFormat="1" ht="31.5" customHeight="1"/>
    <row r="369" s="107" customFormat="1" ht="31.5" customHeight="1"/>
    <row r="370" s="107" customFormat="1" ht="31.5" customHeight="1"/>
    <row r="371" s="107" customFormat="1" ht="31.5" customHeight="1"/>
    <row r="372" s="107" customFormat="1" ht="31.5" customHeight="1"/>
    <row r="373" s="107" customFormat="1" ht="31.5" customHeight="1"/>
    <row r="374" s="107" customFormat="1" ht="31.5" customHeight="1"/>
    <row r="375" s="107" customFormat="1" ht="31.5" customHeight="1"/>
    <row r="376" s="107" customFormat="1" ht="31.5" customHeight="1"/>
    <row r="377" s="107" customFormat="1" ht="31.5" customHeight="1"/>
    <row r="378" s="107" customFormat="1" ht="31.5" customHeight="1"/>
    <row r="379" s="107" customFormat="1" ht="31.5" customHeight="1"/>
    <row r="380" s="107" customFormat="1" ht="31.5" customHeight="1"/>
    <row r="381" s="107" customFormat="1" ht="31.5" customHeight="1"/>
    <row r="382" s="107" customFormat="1" ht="31.5" customHeight="1"/>
    <row r="383" s="107" customFormat="1" ht="31.5" customHeight="1"/>
    <row r="384" s="107" customFormat="1" ht="31.5" customHeight="1"/>
    <row r="385" s="107" customFormat="1" ht="31.5" customHeight="1"/>
    <row r="386" s="107" customFormat="1" ht="31.5" customHeight="1"/>
    <row r="387" s="107" customFormat="1" ht="31.5" customHeight="1"/>
    <row r="388" s="107" customFormat="1" ht="31.5" customHeight="1"/>
    <row r="389" s="107" customFormat="1" ht="31.5" customHeight="1"/>
    <row r="390" s="107" customFormat="1" ht="31.5" customHeight="1"/>
    <row r="391" s="107" customFormat="1" ht="31.5" customHeight="1"/>
    <row r="392" s="107" customFormat="1" ht="31.5" customHeight="1"/>
    <row r="393" s="107" customFormat="1" ht="31.5" customHeight="1"/>
    <row r="394" s="107" customFormat="1" ht="31.5" customHeight="1"/>
    <row r="395" s="107" customFormat="1" ht="31.5" customHeight="1"/>
    <row r="396" s="107" customFormat="1" ht="31.5" customHeight="1"/>
    <row r="397" s="107" customFormat="1" ht="31.5" customHeight="1"/>
    <row r="398" s="107" customFormat="1" ht="31.5" customHeight="1"/>
    <row r="399" s="107" customFormat="1" ht="31.5" customHeight="1"/>
    <row r="400" s="107" customFormat="1" ht="31.5" customHeight="1"/>
    <row r="401" s="107" customFormat="1" ht="31.5" customHeight="1"/>
    <row r="402" s="107" customFormat="1" ht="31.5" customHeight="1"/>
    <row r="403" s="107" customFormat="1" ht="31.5" customHeight="1"/>
    <row r="404" s="107" customFormat="1" ht="31.5" customHeight="1"/>
    <row r="405" s="107" customFormat="1" ht="31.5" customHeight="1"/>
    <row r="406" s="107" customFormat="1" ht="31.5" customHeight="1"/>
    <row r="407" s="107" customFormat="1" ht="31.5" customHeight="1"/>
    <row r="408" s="107" customFormat="1" ht="31.5" customHeight="1"/>
    <row r="409" s="107" customFormat="1" ht="31.5" customHeight="1"/>
    <row r="410" s="107" customFormat="1" ht="31.5" customHeight="1"/>
    <row r="411" s="107" customFormat="1" ht="31.5" customHeight="1"/>
    <row r="412" s="107" customFormat="1" ht="31.5" customHeight="1"/>
    <row r="413" s="107" customFormat="1" ht="31.5" customHeight="1"/>
    <row r="414" s="107" customFormat="1" ht="31.5" customHeight="1"/>
    <row r="415" s="107" customFormat="1" ht="31.5" customHeight="1"/>
    <row r="416" s="107" customFormat="1" ht="31.5" customHeight="1"/>
    <row r="417" s="107" customFormat="1" ht="31.5" customHeight="1"/>
    <row r="418" s="107" customFormat="1" ht="31.5" customHeight="1"/>
    <row r="419" s="107" customFormat="1" ht="31.5" customHeight="1"/>
    <row r="420" s="107" customFormat="1" ht="31.5" customHeight="1"/>
    <row r="421" s="107" customFormat="1" ht="31.5" customHeight="1"/>
    <row r="422" s="107" customFormat="1" ht="31.5" customHeight="1"/>
    <row r="423" s="107" customFormat="1" ht="31.5" customHeight="1"/>
    <row r="424" s="107" customFormat="1" ht="31.5" customHeight="1"/>
    <row r="425" s="107" customFormat="1" ht="31.5" customHeight="1"/>
    <row r="426" s="107" customFormat="1" ht="31.5" customHeight="1"/>
    <row r="427" s="107" customFormat="1" ht="31.5" customHeight="1"/>
    <row r="428" s="107" customFormat="1" ht="31.5" customHeight="1"/>
    <row r="429" s="107" customFormat="1" ht="31.5" customHeight="1"/>
    <row r="430" s="107" customFormat="1" ht="31.5" customHeight="1"/>
    <row r="431" s="107" customFormat="1" ht="31.5" customHeight="1"/>
    <row r="432" s="107" customFormat="1" ht="31.5" customHeight="1"/>
    <row r="433" s="107" customFormat="1" ht="31.5" customHeight="1"/>
    <row r="434" s="107" customFormat="1" ht="31.5" customHeight="1"/>
    <row r="435" s="107" customFormat="1" ht="31.5" customHeight="1"/>
    <row r="436" s="107" customFormat="1" ht="31.5" customHeight="1"/>
    <row r="437" s="107" customFormat="1" ht="31.5" customHeight="1"/>
    <row r="438" s="107" customFormat="1" ht="31.5" customHeight="1"/>
    <row r="439" s="107" customFormat="1" ht="31.5" customHeight="1"/>
    <row r="440" s="107" customFormat="1" ht="31.5" customHeight="1"/>
    <row r="441" s="107" customFormat="1" ht="31.5" customHeight="1"/>
    <row r="442" s="107" customFormat="1" ht="31.5" customHeight="1"/>
    <row r="443" s="107" customFormat="1" ht="31.5" customHeight="1"/>
    <row r="444" s="107" customFormat="1" ht="31.5" customHeight="1"/>
    <row r="445" s="107" customFormat="1" ht="31.5" customHeight="1"/>
    <row r="446" s="107" customFormat="1" ht="31.5" customHeight="1"/>
    <row r="447" s="107" customFormat="1" ht="31.5" customHeight="1"/>
    <row r="448" s="107" customFormat="1" ht="31.5" customHeight="1"/>
    <row r="449" s="107" customFormat="1" ht="31.5" customHeight="1"/>
    <row r="450" s="107" customFormat="1" ht="31.5" customHeight="1"/>
    <row r="451" s="107" customFormat="1" ht="31.5" customHeight="1"/>
    <row r="452" s="107" customFormat="1" ht="31.5" customHeight="1"/>
    <row r="453" s="107" customFormat="1" ht="31.5" customHeight="1"/>
    <row r="454" s="107" customFormat="1" ht="31.5" customHeight="1"/>
    <row r="455" s="107" customFormat="1" ht="31.5" customHeight="1"/>
    <row r="456" s="107" customFormat="1" ht="31.5" customHeight="1"/>
    <row r="457" s="107" customFormat="1" ht="31.5" customHeight="1"/>
    <row r="458" s="107" customFormat="1" ht="31.5" customHeight="1"/>
    <row r="459" s="107" customFormat="1" ht="31.5" customHeight="1"/>
    <row r="460" s="107" customFormat="1" ht="31.5" customHeight="1"/>
    <row r="461" s="107" customFormat="1" ht="31.5" customHeight="1"/>
    <row r="462" s="107" customFormat="1" ht="31.5" customHeight="1"/>
    <row r="463" s="107" customFormat="1" ht="31.5" customHeight="1"/>
    <row r="464" s="107" customFormat="1" ht="31.5" customHeight="1"/>
    <row r="465" s="107" customFormat="1" ht="31.5" customHeight="1"/>
    <row r="466" s="107" customFormat="1" ht="31.5" customHeight="1"/>
    <row r="467" s="107" customFormat="1" ht="31.5" customHeight="1"/>
    <row r="468" s="107" customFormat="1" ht="31.5" customHeight="1"/>
    <row r="469" s="107" customFormat="1" ht="31.5" customHeight="1"/>
    <row r="470" s="107" customFormat="1" ht="31.5" customHeight="1"/>
    <row r="471" s="107" customFormat="1" ht="31.5" customHeight="1"/>
    <row r="472" s="107" customFormat="1" ht="31.5" customHeight="1"/>
    <row r="473" s="107" customFormat="1" ht="31.5" customHeight="1"/>
    <row r="474" s="107" customFormat="1" ht="31.5" customHeight="1"/>
    <row r="475" s="107" customFormat="1" ht="31.5" customHeight="1"/>
    <row r="476" s="107" customFormat="1" ht="31.5" customHeight="1"/>
    <row r="477" s="107" customFormat="1" ht="31.5" customHeight="1"/>
    <row r="478" s="107" customFormat="1" ht="31.5" customHeight="1"/>
    <row r="479" s="107" customFormat="1" ht="31.5" customHeight="1"/>
    <row r="480" s="107" customFormat="1" ht="31.5" customHeight="1"/>
    <row r="481" s="107" customFormat="1" ht="31.5" customHeight="1"/>
    <row r="482" s="107" customFormat="1" ht="31.5" customHeight="1"/>
    <row r="483" s="107" customFormat="1" ht="31.5" customHeight="1"/>
    <row r="484" s="107" customFormat="1" ht="31.5" customHeight="1"/>
    <row r="485" s="107" customFormat="1" ht="31.5" customHeight="1"/>
    <row r="486" s="107" customFormat="1" ht="31.5" customHeight="1"/>
    <row r="487" s="107" customFormat="1" ht="31.5" customHeight="1"/>
    <row r="488" s="107" customFormat="1" ht="31.5" customHeight="1"/>
    <row r="489" s="107" customFormat="1" ht="31.5" customHeight="1"/>
    <row r="490" s="107" customFormat="1" ht="31.5" customHeight="1"/>
    <row r="491" s="107" customFormat="1" ht="31.5" customHeight="1"/>
    <row r="492" s="107" customFormat="1" ht="31.5" customHeight="1"/>
    <row r="493" s="107" customFormat="1" ht="31.5" customHeight="1"/>
    <row r="494" s="107" customFormat="1" ht="31.5" customHeight="1"/>
    <row r="495" s="107" customFormat="1" ht="31.5" customHeight="1"/>
    <row r="496" s="107" customFormat="1" ht="31.5" customHeight="1"/>
    <row r="497" s="107" customFormat="1" ht="31.5" customHeight="1"/>
    <row r="498" s="107" customFormat="1" ht="31.5" customHeight="1"/>
    <row r="499" s="107" customFormat="1" ht="31.5" customHeight="1"/>
    <row r="500" s="107" customFormat="1" ht="31.5" customHeight="1"/>
    <row r="501" s="107" customFormat="1" ht="31.5" customHeight="1"/>
    <row r="502" s="107" customFormat="1" ht="31.5" customHeight="1"/>
    <row r="503" s="107" customFormat="1" ht="31.5" customHeight="1"/>
    <row r="504" s="107" customFormat="1" ht="31.5" customHeight="1"/>
    <row r="505" s="107" customFormat="1" ht="31.5" customHeight="1"/>
    <row r="506" s="107" customFormat="1" ht="31.5" customHeight="1"/>
    <row r="507" s="107" customFormat="1" ht="31.5" customHeight="1"/>
    <row r="508" s="107" customFormat="1" ht="31.5" customHeight="1"/>
    <row r="509" s="107" customFormat="1" ht="31.5" customHeight="1"/>
    <row r="510" s="107" customFormat="1" ht="31.5" customHeight="1"/>
    <row r="511" s="107" customFormat="1" ht="31.5" customHeight="1"/>
    <row r="512" s="107" customFormat="1" ht="31.5" customHeight="1"/>
    <row r="513" s="107" customFormat="1" ht="31.5" customHeight="1"/>
    <row r="514" s="107" customFormat="1" ht="31.5" customHeight="1"/>
    <row r="515" s="107" customFormat="1" ht="31.5" customHeight="1"/>
    <row r="516" s="107" customFormat="1" ht="31.5" customHeight="1"/>
    <row r="517" s="107" customFormat="1" ht="31.5" customHeight="1"/>
    <row r="518" s="107" customFormat="1" ht="31.5" customHeight="1"/>
    <row r="519" s="107" customFormat="1" ht="31.5" customHeight="1"/>
    <row r="520" s="107" customFormat="1" ht="31.5" customHeight="1"/>
    <row r="521" s="107" customFormat="1" ht="31.5" customHeight="1"/>
    <row r="522" s="107" customFormat="1" ht="31.5" customHeight="1"/>
    <row r="523" s="107" customFormat="1" ht="31.5" customHeight="1"/>
    <row r="524" s="107" customFormat="1" ht="31.5" customHeight="1"/>
    <row r="525" s="107" customFormat="1" ht="31.5" customHeight="1"/>
    <row r="526" s="107" customFormat="1" ht="31.5" customHeight="1"/>
    <row r="527" s="107" customFormat="1" ht="31.5" customHeight="1"/>
    <row r="528" s="107" customFormat="1" ht="31.5" customHeight="1"/>
    <row r="529" s="107" customFormat="1" ht="31.5" customHeight="1"/>
    <row r="530" s="107" customFormat="1" ht="31.5" customHeight="1"/>
    <row r="531" s="107" customFormat="1" ht="31.5" customHeight="1"/>
    <row r="532" s="107" customFormat="1" ht="31.5" customHeight="1"/>
    <row r="533" s="107" customFormat="1" ht="31.5" customHeight="1"/>
    <row r="534" s="107" customFormat="1" ht="31.5" customHeight="1"/>
    <row r="535" s="107" customFormat="1" ht="31.5" customHeight="1"/>
    <row r="536" s="107" customFormat="1" ht="31.5" customHeight="1"/>
    <row r="537" s="107" customFormat="1" ht="31.5" customHeight="1"/>
    <row r="538" s="107" customFormat="1" ht="31.5" customHeight="1"/>
    <row r="539" s="107" customFormat="1" ht="31.5" customHeight="1"/>
    <row r="540" s="107" customFormat="1" ht="31.5" customHeight="1"/>
    <row r="541" s="107" customFormat="1" ht="31.5" customHeight="1"/>
    <row r="542" s="107" customFormat="1" ht="31.5" customHeight="1"/>
    <row r="543" s="107" customFormat="1" ht="31.5" customHeight="1"/>
    <row r="544" s="107" customFormat="1" ht="31.5" customHeight="1"/>
    <row r="545" s="107" customFormat="1" ht="31.5" customHeight="1"/>
    <row r="546" s="107" customFormat="1" ht="31.5" customHeight="1"/>
    <row r="547" s="107" customFormat="1" ht="31.5" customHeight="1"/>
    <row r="548" s="107" customFormat="1" ht="31.5" customHeight="1"/>
    <row r="549" s="107" customFormat="1" ht="31.5" customHeight="1"/>
    <row r="550" s="107" customFormat="1" ht="31.5" customHeight="1"/>
    <row r="551" s="107" customFormat="1" ht="31.5" customHeight="1"/>
    <row r="552" s="107" customFormat="1" ht="31.5" customHeight="1"/>
    <row r="553" s="107" customFormat="1" ht="31.5" customHeight="1"/>
    <row r="554" s="107" customFormat="1" ht="31.5" customHeight="1"/>
    <row r="555" s="107" customFormat="1" ht="31.5" customHeight="1"/>
    <row r="556" s="107" customFormat="1" ht="31.5" customHeight="1"/>
    <row r="557" s="107" customFormat="1" ht="31.5" customHeight="1"/>
    <row r="558" s="107" customFormat="1" ht="31.5" customHeight="1"/>
    <row r="559" s="107" customFormat="1" ht="31.5" customHeight="1"/>
    <row r="560" s="107" customFormat="1" ht="31.5" customHeight="1"/>
    <row r="561" s="107" customFormat="1" ht="31.5" customHeight="1"/>
    <row r="562" s="107" customFormat="1" ht="31.5" customHeight="1"/>
    <row r="563" s="107" customFormat="1" ht="31.5" customHeight="1"/>
    <row r="564" s="107" customFormat="1" ht="31.5" customHeight="1"/>
    <row r="565" s="107" customFormat="1" ht="31.5" customHeight="1"/>
    <row r="566" s="107" customFormat="1" ht="31.5" customHeight="1"/>
    <row r="567" s="107" customFormat="1" ht="31.5" customHeight="1"/>
    <row r="568" s="107" customFormat="1" ht="31.5" customHeight="1"/>
    <row r="569" s="107" customFormat="1" ht="31.5" customHeight="1"/>
    <row r="570" s="107" customFormat="1" ht="31.5" customHeight="1"/>
    <row r="571" s="107" customFormat="1" ht="31.5" customHeight="1"/>
    <row r="572" s="107" customFormat="1" ht="31.5" customHeight="1"/>
    <row r="573" s="107" customFormat="1" ht="31.5" customHeight="1"/>
    <row r="574" s="107" customFormat="1" ht="31.5" customHeight="1"/>
    <row r="575" s="107" customFormat="1" ht="31.5" customHeight="1"/>
    <row r="576" s="107" customFormat="1" ht="31.5" customHeight="1"/>
    <row r="577" s="107" customFormat="1" ht="31.5" customHeight="1"/>
    <row r="578" s="107" customFormat="1" ht="31.5" customHeight="1"/>
    <row r="579" s="107" customFormat="1" ht="31.5" customHeight="1"/>
    <row r="580" s="107" customFormat="1" ht="31.5" customHeight="1"/>
    <row r="581" s="107" customFormat="1" ht="31.5" customHeight="1"/>
    <row r="582" s="107" customFormat="1" ht="31.5" customHeight="1"/>
    <row r="583" s="107" customFormat="1" ht="31.5" customHeight="1"/>
    <row r="584" s="107" customFormat="1" ht="31.5" customHeight="1"/>
    <row r="585" s="107" customFormat="1" ht="31.5" customHeight="1"/>
    <row r="586" s="107" customFormat="1" ht="31.5" customHeight="1"/>
    <row r="587" s="107" customFormat="1" ht="31.5" customHeight="1"/>
    <row r="588" s="107" customFormat="1" ht="31.5" customHeight="1"/>
    <row r="589" s="107" customFormat="1" ht="31.5" customHeight="1"/>
    <row r="590" s="107" customFormat="1" ht="31.5" customHeight="1"/>
    <row r="591" s="107" customFormat="1" ht="31.5" customHeight="1"/>
    <row r="592" s="107" customFormat="1" ht="31.5" customHeight="1"/>
    <row r="593" s="107" customFormat="1" ht="31.5" customHeight="1"/>
    <row r="594" s="107" customFormat="1" ht="31.5" customHeight="1"/>
    <row r="595" s="107" customFormat="1" ht="31.5" customHeight="1"/>
    <row r="596" s="107" customFormat="1" ht="31.5" customHeight="1"/>
    <row r="597" s="107" customFormat="1" ht="31.5" customHeight="1"/>
    <row r="598" s="107" customFormat="1" ht="31.5" customHeight="1"/>
    <row r="599" s="107" customFormat="1" ht="31.5" customHeight="1"/>
    <row r="600" s="107" customFormat="1" ht="31.5" customHeight="1"/>
    <row r="601" s="107" customFormat="1" ht="31.5" customHeight="1"/>
    <row r="602" s="107" customFormat="1" ht="31.5" customHeight="1"/>
    <row r="603" s="107" customFormat="1" ht="31.5" customHeight="1"/>
    <row r="604" s="107" customFormat="1" ht="31.5" customHeight="1"/>
    <row r="605" s="107" customFormat="1" ht="31.5" customHeight="1"/>
    <row r="606" s="107" customFormat="1" ht="31.5" customHeight="1"/>
    <row r="607" s="107" customFormat="1" ht="31.5" customHeight="1"/>
    <row r="608" s="107" customFormat="1" ht="31.5" customHeight="1"/>
    <row r="609" s="107" customFormat="1" ht="31.5" customHeight="1"/>
    <row r="610" s="107" customFormat="1" ht="31.5" customHeight="1"/>
    <row r="611" s="107" customFormat="1" ht="31.5" customHeight="1"/>
    <row r="612" s="107" customFormat="1" ht="31.5" customHeight="1"/>
    <row r="613" s="107" customFormat="1" ht="31.5" customHeight="1"/>
    <row r="614" s="107" customFormat="1" ht="31.5" customHeight="1"/>
    <row r="615" s="107" customFormat="1" ht="31.5" customHeight="1"/>
    <row r="616" s="107" customFormat="1" ht="31.5" customHeight="1"/>
    <row r="617" s="107" customFormat="1" ht="31.5" customHeight="1"/>
    <row r="618" s="107" customFormat="1" ht="31.5" customHeight="1"/>
    <row r="619" s="107" customFormat="1" ht="31.5" customHeight="1"/>
    <row r="620" s="107" customFormat="1" ht="31.5" customHeight="1"/>
    <row r="621" s="107" customFormat="1" ht="31.5" customHeight="1"/>
    <row r="622" s="107" customFormat="1" ht="31.5" customHeight="1"/>
    <row r="623" s="107" customFormat="1" ht="31.5" customHeight="1"/>
    <row r="624" s="107" customFormat="1" ht="31.5" customHeight="1"/>
    <row r="625" s="107" customFormat="1" ht="31.5" customHeight="1"/>
    <row r="626" s="107" customFormat="1" ht="31.5" customHeight="1"/>
    <row r="627" s="107" customFormat="1" ht="31.5" customHeight="1"/>
    <row r="628" s="107" customFormat="1" ht="31.5" customHeight="1"/>
    <row r="629" s="107" customFormat="1" ht="31.5" customHeight="1"/>
    <row r="630" s="107" customFormat="1" ht="31.5" customHeight="1"/>
    <row r="631" s="107" customFormat="1" ht="31.5" customHeight="1"/>
    <row r="632" s="107" customFormat="1" ht="31.5" customHeight="1"/>
    <row r="633" s="107" customFormat="1" ht="31.5" customHeight="1"/>
    <row r="634" s="107" customFormat="1" ht="31.5" customHeight="1"/>
    <row r="635" s="107" customFormat="1" ht="31.5" customHeight="1"/>
    <row r="636" s="107" customFormat="1" ht="31.5" customHeight="1"/>
    <row r="637" s="107" customFormat="1" ht="31.5" customHeight="1"/>
    <row r="638" s="107" customFormat="1" ht="31.5" customHeight="1"/>
    <row r="639" s="107" customFormat="1" ht="31.5" customHeight="1"/>
    <row r="640" s="107" customFormat="1" ht="31.5" customHeight="1"/>
    <row r="641" s="107" customFormat="1" ht="31.5" customHeight="1"/>
    <row r="642" s="107" customFormat="1" ht="31.5" customHeight="1"/>
    <row r="643" s="107" customFormat="1" ht="31.5" customHeight="1"/>
    <row r="644" s="107" customFormat="1" ht="31.5" customHeight="1"/>
    <row r="645" s="107" customFormat="1" ht="31.5" customHeight="1"/>
    <row r="646" s="107" customFormat="1" ht="31.5" customHeight="1"/>
    <row r="647" s="107" customFormat="1" ht="31.5" customHeight="1"/>
    <row r="648" s="107" customFormat="1" ht="31.5" customHeight="1"/>
    <row r="649" s="107" customFormat="1" ht="31.5" customHeight="1"/>
    <row r="650" s="107" customFormat="1" ht="31.5" customHeight="1"/>
    <row r="651" s="107" customFormat="1" ht="31.5" customHeight="1"/>
    <row r="652" s="107" customFormat="1" ht="31.5" customHeight="1"/>
    <row r="653" s="107" customFormat="1" ht="31.5" customHeight="1"/>
    <row r="654" s="107" customFormat="1" ht="31.5" customHeight="1"/>
    <row r="655" s="107" customFormat="1" ht="31.5" customHeight="1"/>
    <row r="656" s="107" customFormat="1" ht="31.5" customHeight="1"/>
    <row r="657" s="107" customFormat="1" ht="31.5" customHeight="1"/>
    <row r="658" s="107" customFormat="1" ht="31.5" customHeight="1"/>
    <row r="659" s="107" customFormat="1" ht="31.5" customHeight="1"/>
    <row r="660" s="107" customFormat="1" ht="31.5" customHeight="1"/>
    <row r="661" s="107" customFormat="1" ht="31.5" customHeight="1"/>
    <row r="662" s="107" customFormat="1" ht="31.5" customHeight="1"/>
    <row r="663" s="107" customFormat="1" ht="31.5" customHeight="1"/>
    <row r="664" s="107" customFormat="1" ht="31.5" customHeight="1"/>
    <row r="665" s="107" customFormat="1" ht="31.5" customHeight="1"/>
    <row r="666" s="107" customFormat="1" ht="31.5" customHeight="1"/>
    <row r="667" s="107" customFormat="1" ht="31.5" customHeight="1"/>
    <row r="668" s="107" customFormat="1" ht="31.5" customHeight="1"/>
    <row r="669" s="107" customFormat="1" ht="31.5" customHeight="1"/>
    <row r="670" s="107" customFormat="1" ht="31.5" customHeight="1"/>
    <row r="671" s="107" customFormat="1" ht="31.5" customHeight="1"/>
    <row r="672" s="107" customFormat="1" ht="31.5" customHeight="1"/>
    <row r="673" s="107" customFormat="1" ht="31.5" customHeight="1"/>
    <row r="674" s="107" customFormat="1" ht="31.5" customHeight="1"/>
    <row r="675" s="107" customFormat="1" ht="31.5" customHeight="1"/>
    <row r="676" s="107" customFormat="1" ht="31.5" customHeight="1"/>
    <row r="677" s="107" customFormat="1" ht="31.5" customHeight="1"/>
    <row r="678" s="107" customFormat="1" ht="31.5" customHeight="1"/>
    <row r="679" s="107" customFormat="1" ht="31.5" customHeight="1"/>
    <row r="680" s="107" customFormat="1" ht="31.5" customHeight="1"/>
    <row r="681" s="107" customFormat="1" ht="31.5" customHeight="1"/>
    <row r="682" s="107" customFormat="1" ht="31.5" customHeight="1"/>
    <row r="683" s="107" customFormat="1" ht="31.5" customHeight="1"/>
    <row r="684" s="107" customFormat="1" ht="31.5" customHeight="1"/>
    <row r="685" s="107" customFormat="1" ht="31.5" customHeight="1"/>
    <row r="686" s="107" customFormat="1" ht="31.5" customHeight="1"/>
    <row r="687" s="107" customFormat="1" ht="31.5" customHeight="1"/>
    <row r="688" s="107" customFormat="1" ht="31.5" customHeight="1"/>
    <row r="689" s="107" customFormat="1" ht="31.5" customHeight="1"/>
    <row r="690" s="107" customFormat="1" ht="31.5" customHeight="1"/>
    <row r="691" s="107" customFormat="1" ht="31.5" customHeight="1"/>
    <row r="692" s="107" customFormat="1" ht="31.5" customHeight="1"/>
    <row r="693" s="107" customFormat="1" ht="31.5" customHeight="1"/>
    <row r="694" s="107" customFormat="1" ht="31.5" customHeight="1"/>
    <row r="695" s="107" customFormat="1" ht="31.5" customHeight="1"/>
    <row r="696" s="107" customFormat="1" ht="31.5" customHeight="1"/>
    <row r="697" s="107" customFormat="1" ht="31.5" customHeight="1"/>
    <row r="698" s="107" customFormat="1" ht="31.5" customHeight="1"/>
    <row r="699" s="107" customFormat="1" ht="31.5" customHeight="1"/>
    <row r="700" s="107" customFormat="1" ht="31.5" customHeight="1"/>
    <row r="701" s="107" customFormat="1" ht="31.5" customHeight="1"/>
    <row r="702" s="107" customFormat="1" ht="31.5" customHeight="1"/>
    <row r="703" s="107" customFormat="1" ht="31.5" customHeight="1"/>
    <row r="704" s="107" customFormat="1" ht="31.5" customHeight="1"/>
    <row r="705" s="107" customFormat="1" ht="31.5" customHeight="1"/>
    <row r="706" s="107" customFormat="1" ht="31.5" customHeight="1"/>
    <row r="707" s="107" customFormat="1" ht="31.5" customHeight="1"/>
    <row r="708" s="107" customFormat="1" ht="31.5" customHeight="1"/>
    <row r="709" s="107" customFormat="1" ht="31.5" customHeight="1"/>
    <row r="710" s="107" customFormat="1" ht="31.5" customHeight="1"/>
    <row r="711" s="107" customFormat="1" ht="31.5" customHeight="1"/>
    <row r="712" s="107" customFormat="1" ht="31.5" customHeight="1"/>
    <row r="713" s="107" customFormat="1" ht="31.5" customHeight="1"/>
    <row r="714" s="107" customFormat="1" ht="31.5" customHeight="1"/>
    <row r="715" s="107" customFormat="1" ht="31.5" customHeight="1"/>
    <row r="716" s="107" customFormat="1" ht="31.5" customHeight="1"/>
    <row r="717" s="107" customFormat="1" ht="31.5" customHeight="1"/>
    <row r="718" s="107" customFormat="1" ht="31.5" customHeight="1"/>
    <row r="719" s="107" customFormat="1" ht="31.5" customHeight="1"/>
    <row r="720" s="107" customFormat="1" ht="31.5" customHeight="1"/>
    <row r="721" spans="1:24" s="107" customFormat="1" ht="31.5" customHeight="1"/>
    <row r="722" spans="1:24" s="107" customFormat="1" ht="31.5" customHeight="1"/>
    <row r="723" spans="1:24" s="107" customFormat="1" ht="31.5" customHeight="1"/>
    <row r="724" spans="1:24" s="107" customFormat="1" ht="31.5" customHeight="1"/>
    <row r="725" spans="1:24" s="107" customFormat="1" ht="31.5" customHeight="1"/>
    <row r="726" spans="1:24" s="107" customFormat="1" ht="31.5" customHeight="1"/>
    <row r="727" spans="1:24" s="107" customFormat="1" ht="31.5" customHeight="1"/>
    <row r="728" spans="1:24" s="107" customFormat="1" ht="31.5" customHeight="1"/>
    <row r="729" spans="1:24" s="107" customFormat="1" ht="31.5" customHeight="1"/>
    <row r="730" spans="1:24" s="107" customFormat="1" ht="31.5" customHeight="1"/>
    <row r="731" spans="1:24" s="107" customFormat="1" ht="31.5" customHeight="1"/>
    <row r="732" spans="1:24" s="107" customFormat="1" ht="31.5" customHeight="1"/>
    <row r="733" spans="1:24" s="107" customFormat="1" ht="31.5" customHeight="1"/>
    <row r="734" spans="1:24" s="107" customFormat="1" ht="31.5" customHeight="1">
      <c r="L734" s="101"/>
    </row>
    <row r="735" spans="1:24" s="107" customFormat="1" ht="31.5" customHeight="1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</row>
  </sheetData>
  <mergeCells count="24">
    <mergeCell ref="B39:G40"/>
    <mergeCell ref="H39:M40"/>
    <mergeCell ref="B41:G41"/>
    <mergeCell ref="H41:M41"/>
    <mergeCell ref="B42:G44"/>
    <mergeCell ref="I8:I11"/>
    <mergeCell ref="J8:J11"/>
    <mergeCell ref="K8:K11"/>
    <mergeCell ref="L8:L11"/>
    <mergeCell ref="M8:M11"/>
    <mergeCell ref="D10:D11"/>
    <mergeCell ref="E10:E11"/>
    <mergeCell ref="B8:B12"/>
    <mergeCell ref="C8:C11"/>
    <mergeCell ref="D8:E9"/>
    <mergeCell ref="F8:F11"/>
    <mergeCell ref="G8:G11"/>
    <mergeCell ref="H8:H11"/>
    <mergeCell ref="K1:N2"/>
    <mergeCell ref="K3:N4"/>
    <mergeCell ref="K5:N6"/>
    <mergeCell ref="B6:J6"/>
    <mergeCell ref="B7:G7"/>
    <mergeCell ref="I7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AG2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baseColWidth="10" defaultColWidth="6.85546875" defaultRowHeight="14.25"/>
  <cols>
    <col min="1" max="1" width="45" style="63" bestFit="1" customWidth="1"/>
    <col min="2" max="2" width="22.85546875" style="63" bestFit="1" customWidth="1"/>
    <col min="3" max="3" width="15.140625" style="63" bestFit="1" customWidth="1"/>
    <col min="4" max="4" width="20" style="63" bestFit="1" customWidth="1"/>
    <col min="5" max="5" width="9.28515625" style="63" bestFit="1" customWidth="1"/>
    <col min="6" max="6" width="9.140625" style="63" bestFit="1" customWidth="1"/>
    <col min="7" max="7" width="10.7109375" style="63" bestFit="1" customWidth="1"/>
    <col min="8" max="8" width="10.7109375" style="63" hidden="1" customWidth="1"/>
    <col min="9" max="9" width="12.140625" style="63" hidden="1" customWidth="1"/>
    <col min="10" max="11" width="10.28515625" style="63" hidden="1" customWidth="1"/>
    <col min="12" max="12" width="9.28515625" style="63" hidden="1" customWidth="1"/>
    <col min="13" max="13" width="9.7109375" style="63" hidden="1" customWidth="1"/>
    <col min="14" max="14" width="9.85546875" style="63" bestFit="1" customWidth="1"/>
    <col min="15" max="15" width="9.7109375" style="63" bestFit="1" customWidth="1"/>
    <col min="16" max="16" width="8.7109375" style="63" bestFit="1" customWidth="1"/>
    <col min="17" max="17" width="8.85546875" style="63" bestFit="1" customWidth="1"/>
    <col min="18" max="18" width="3.42578125" style="63" customWidth="1"/>
    <col min="19" max="20" width="12.7109375" style="63" bestFit="1" customWidth="1"/>
    <col min="21" max="21" width="12.140625" style="63" bestFit="1" customWidth="1"/>
    <col min="22" max="22" width="12.7109375" style="63" bestFit="1" customWidth="1"/>
    <col min="23" max="23" width="12.42578125" style="63" bestFit="1" customWidth="1"/>
    <col min="24" max="24" width="14.85546875" style="63" bestFit="1" customWidth="1"/>
    <col min="25" max="25" width="2.7109375" style="63" customWidth="1"/>
    <col min="26" max="26" width="11.85546875" style="63" customWidth="1"/>
    <col min="27" max="30" width="6.85546875" style="63"/>
    <col min="31" max="31" width="12" style="63" bestFit="1" customWidth="1"/>
    <col min="32" max="32" width="2.140625" style="63" bestFit="1" customWidth="1"/>
    <col min="33" max="33" width="3.140625" style="63" bestFit="1" customWidth="1"/>
    <col min="34" max="37" width="9.42578125" style="63" customWidth="1"/>
    <col min="38" max="16384" width="6.85546875" style="63"/>
  </cols>
  <sheetData>
    <row r="4" spans="1:33" s="55" customFormat="1" ht="66.75" customHeight="1">
      <c r="A4" s="52" t="s">
        <v>26</v>
      </c>
      <c r="B4" s="52" t="s">
        <v>62</v>
      </c>
      <c r="C4" s="52" t="s">
        <v>63</v>
      </c>
      <c r="D4" s="52" t="s">
        <v>66</v>
      </c>
      <c r="E4" s="52" t="s">
        <v>27</v>
      </c>
      <c r="F4" s="52" t="s">
        <v>28</v>
      </c>
      <c r="G4" s="52" t="s">
        <v>75</v>
      </c>
      <c r="H4" s="53" t="s">
        <v>15</v>
      </c>
      <c r="I4" s="53" t="s">
        <v>16</v>
      </c>
      <c r="J4" s="53" t="s">
        <v>72</v>
      </c>
      <c r="K4" s="53" t="s">
        <v>72</v>
      </c>
      <c r="L4" s="53" t="s">
        <v>78</v>
      </c>
      <c r="M4" s="53" t="s">
        <v>19</v>
      </c>
      <c r="N4" s="54" t="s">
        <v>20</v>
      </c>
      <c r="O4" s="52" t="s">
        <v>77</v>
      </c>
      <c r="P4" s="52" t="s">
        <v>30</v>
      </c>
      <c r="Q4" s="52" t="s">
        <v>31</v>
      </c>
    </row>
    <row r="5" spans="1:33">
      <c r="A5" s="56" t="s">
        <v>32</v>
      </c>
      <c r="B5" s="56" t="s">
        <v>59</v>
      </c>
      <c r="C5" s="56" t="s">
        <v>61</v>
      </c>
      <c r="D5" s="56" t="s">
        <v>68</v>
      </c>
      <c r="E5" s="57">
        <v>41562</v>
      </c>
      <c r="F5" s="58" t="s">
        <v>33</v>
      </c>
      <c r="G5" s="59">
        <v>5460.9972500000003</v>
      </c>
      <c r="H5" s="60">
        <f>IF(G5&lt;='ISR mensual'!$B$3,'ISR mensual'!$A$3,IF(G5&lt;='ISR mensual'!$B$4,'ISR mensual'!$A$4,IF(G5&lt;='ISR mensual'!$B$5,'ISR mensual'!$A$5,IF(G5&lt;='ISR mensual'!$B$6,'ISR mensual'!$A$6,IF(G5&lt;='ISR mensual'!$B$7,'ISR mensual'!$A$7,IF(G5&lt;='ISR mensual'!$B$8,'ISR mensual'!$A$8,IF(G5&lt;='ISR mensual'!$B$9,'ISR mensual'!$A$9,IF(G5&lt;='ISR mensual'!$B$10,'ISR mensual'!$A$10,IF(G5&lt;='ISR mensual'!$B$11,'ISR mensual'!$A$11,IF(G5&lt;='ISR mensual'!$B$12,'ISR mensual'!$A$12,IF(G5&gt;='ISR mensual'!$A$13,'ISR mensual'!$A$13,FALSE)))))))))))</f>
        <v>4210.42</v>
      </c>
      <c r="I5" s="60">
        <f t="shared" ref="I5:I28" si="0">G5-H5</f>
        <v>1250.5772500000003</v>
      </c>
      <c r="J5" s="61">
        <f>VLOOKUP(H5,'ISR mensual'!$A$3:$D$13,4,FALSE)</f>
        <v>0.10879999999999999</v>
      </c>
      <c r="K5" s="60">
        <v>383.29</v>
      </c>
      <c r="L5" s="60">
        <f t="shared" ref="L5:L28" si="1">I5*J5</f>
        <v>136.06280480000001</v>
      </c>
      <c r="M5" s="60">
        <f>VLOOKUP(H5,'ISR mensual'!$A$3:$C$13,3,FALSE)</f>
        <v>247.24</v>
      </c>
      <c r="N5" s="59">
        <f t="shared" ref="N5:N28" si="2">L5+M5</f>
        <v>383.30280479999999</v>
      </c>
      <c r="O5" s="59">
        <f t="shared" ref="O5:O28" si="3">G5-N5</f>
        <v>5077.6944452000007</v>
      </c>
      <c r="P5" s="62" t="s">
        <v>34</v>
      </c>
      <c r="Q5" s="62" t="s">
        <v>34</v>
      </c>
      <c r="AE5" s="63" t="s">
        <v>73</v>
      </c>
      <c r="AF5" s="63">
        <v>1</v>
      </c>
    </row>
    <row r="6" spans="1:33">
      <c r="A6" s="56" t="s">
        <v>32</v>
      </c>
      <c r="B6" s="56" t="s">
        <v>59</v>
      </c>
      <c r="C6" s="56" t="s">
        <v>61</v>
      </c>
      <c r="D6" s="56" t="s">
        <v>68</v>
      </c>
      <c r="E6" s="57">
        <v>41565</v>
      </c>
      <c r="F6" s="58" t="s">
        <v>33</v>
      </c>
      <c r="G6" s="59">
        <v>5460.9972499999994</v>
      </c>
      <c r="H6" s="60">
        <f>IF(G6&lt;='ISR mensual'!$B$3,'ISR mensual'!$A$3,IF(G6&lt;='ISR mensual'!$B$4,'ISR mensual'!$A$4,IF(G6&lt;='ISR mensual'!$B$5,'ISR mensual'!$A$5,IF(G6&lt;='ISR mensual'!$B$6,'ISR mensual'!$A$6,IF(G6&lt;='ISR mensual'!$B$7,'ISR mensual'!$A$7,IF(G6&lt;='ISR mensual'!$B$8,'ISR mensual'!$A$8,IF(G6&lt;='ISR mensual'!$B$9,'ISR mensual'!$A$9,IF(G6&lt;='ISR mensual'!$B$10,'ISR mensual'!$A$10,IF(G6&lt;='ISR mensual'!$B$11,'ISR mensual'!$A$11,IF(G6&lt;='ISR mensual'!$B$12,'ISR mensual'!$A$12,IF(G6&gt;='ISR mensual'!$A$13,'ISR mensual'!$A$13,FALSE)))))))))))</f>
        <v>4210.42</v>
      </c>
      <c r="I6" s="60">
        <f t="shared" si="0"/>
        <v>1250.5772499999994</v>
      </c>
      <c r="J6" s="61">
        <f>VLOOKUP(H6,'ISR mensual'!$A$3:$D$13,4,FALSE)</f>
        <v>0.10879999999999999</v>
      </c>
      <c r="K6" s="60">
        <v>383.29</v>
      </c>
      <c r="L6" s="60">
        <f t="shared" si="1"/>
        <v>136.06280479999992</v>
      </c>
      <c r="M6" s="60">
        <f>VLOOKUP(H6,'ISR mensual'!$A$3:$C$13,3,FALSE)</f>
        <v>247.24</v>
      </c>
      <c r="N6" s="59">
        <f t="shared" si="2"/>
        <v>383.30280479999993</v>
      </c>
      <c r="O6" s="59">
        <f t="shared" si="3"/>
        <v>5077.6944451999998</v>
      </c>
      <c r="P6" s="62" t="s">
        <v>34</v>
      </c>
      <c r="Q6" s="62" t="s">
        <v>34</v>
      </c>
      <c r="AE6" s="63" t="s">
        <v>74</v>
      </c>
      <c r="AG6" s="63">
        <v>60</v>
      </c>
    </row>
    <row r="7" spans="1:33">
      <c r="A7" s="56" t="s">
        <v>35</v>
      </c>
      <c r="B7" s="56" t="s">
        <v>59</v>
      </c>
      <c r="C7" s="56" t="s">
        <v>61</v>
      </c>
      <c r="D7" s="56" t="s">
        <v>68</v>
      </c>
      <c r="E7" s="57">
        <v>41582</v>
      </c>
      <c r="F7" s="58" t="s">
        <v>33</v>
      </c>
      <c r="G7" s="59">
        <v>6331.7649999999994</v>
      </c>
      <c r="H7" s="60">
        <f>IF(G7&lt;='ISR mensual'!$B$3,'ISR mensual'!$A$3,IF(G7&lt;='ISR mensual'!$B$4,'ISR mensual'!$A$4,IF(G7&lt;='ISR mensual'!$B$5,'ISR mensual'!$A$5,IF(G7&lt;='ISR mensual'!$B$6,'ISR mensual'!$A$6,IF(G7&lt;='ISR mensual'!$B$7,'ISR mensual'!$A$7,IF(G7&lt;='ISR mensual'!$B$8,'ISR mensual'!$A$8,IF(G7&lt;='ISR mensual'!$B$9,'ISR mensual'!$A$9,IF(G7&lt;='ISR mensual'!$B$10,'ISR mensual'!$A$10,IF(G7&lt;='ISR mensual'!$B$11,'ISR mensual'!$A$11,IF(G7&lt;='ISR mensual'!$B$12,'ISR mensual'!$A$12,IF(G7&gt;='ISR mensual'!$A$13,'ISR mensual'!$A$13,FALSE)))))))))))</f>
        <v>4210.42</v>
      </c>
      <c r="I7" s="60">
        <f t="shared" si="0"/>
        <v>2121.3449999999993</v>
      </c>
      <c r="J7" s="61">
        <f>VLOOKUP(H7,'ISR mensual'!$A$3:$D$13,4,FALSE)</f>
        <v>0.10879999999999999</v>
      </c>
      <c r="K7" s="60">
        <v>478.03</v>
      </c>
      <c r="L7" s="60">
        <f t="shared" si="1"/>
        <v>230.80233599999991</v>
      </c>
      <c r="M7" s="60">
        <f>VLOOKUP(H7,'ISR mensual'!$A$3:$C$13,3,FALSE)</f>
        <v>247.24</v>
      </c>
      <c r="N7" s="59">
        <f t="shared" si="2"/>
        <v>478.04233599999992</v>
      </c>
      <c r="O7" s="59">
        <f t="shared" si="3"/>
        <v>5853.7226639999999</v>
      </c>
      <c r="P7" s="62" t="s">
        <v>34</v>
      </c>
      <c r="Q7" s="64" t="s">
        <v>36</v>
      </c>
      <c r="AG7" s="63">
        <v>72</v>
      </c>
    </row>
    <row r="8" spans="1:33">
      <c r="A8" s="56" t="s">
        <v>37</v>
      </c>
      <c r="B8" s="56" t="s">
        <v>59</v>
      </c>
      <c r="C8" s="56" t="s">
        <v>61</v>
      </c>
      <c r="D8" s="56" t="s">
        <v>68</v>
      </c>
      <c r="E8" s="57">
        <v>41589</v>
      </c>
      <c r="F8" s="58" t="s">
        <v>33</v>
      </c>
      <c r="G8" s="59">
        <v>3473.759</v>
      </c>
      <c r="H8" s="60">
        <f>IF(G8&lt;='ISR mensual'!$B$3,'ISR mensual'!$A$3,IF(G8&lt;='ISR mensual'!$B$4,'ISR mensual'!$A$4,IF(G8&lt;='ISR mensual'!$B$5,'ISR mensual'!$A$5,IF(G8&lt;='ISR mensual'!$B$6,'ISR mensual'!$A$6,IF(G8&lt;='ISR mensual'!$B$7,'ISR mensual'!$A$7,IF(G8&lt;='ISR mensual'!$B$8,'ISR mensual'!$A$8,IF(G8&lt;='ISR mensual'!$B$9,'ISR mensual'!$A$9,IF(G8&lt;='ISR mensual'!$B$10,'ISR mensual'!$A$10,IF(G8&lt;='ISR mensual'!$B$11,'ISR mensual'!$A$11,IF(G8&lt;='ISR mensual'!$B$12,'ISR mensual'!$A$12,IF(G8&gt;='ISR mensual'!$A$13,'ISR mensual'!$A$13,FALSE)))))))))))</f>
        <v>496.08</v>
      </c>
      <c r="I8" s="60">
        <f t="shared" si="0"/>
        <v>2977.6790000000001</v>
      </c>
      <c r="J8" s="61">
        <f>VLOOKUP(H8,'ISR mensual'!$A$3:$D$13,4,FALSE)</f>
        <v>6.4000000000000001E-2</v>
      </c>
      <c r="K8" s="60">
        <v>200.09</v>
      </c>
      <c r="L8" s="60">
        <f t="shared" si="1"/>
        <v>190.57145600000001</v>
      </c>
      <c r="M8" s="60">
        <f>VLOOKUP(H8,'ISR mensual'!$A$3:$C$13,3,FALSE)</f>
        <v>9.52</v>
      </c>
      <c r="N8" s="59">
        <f t="shared" si="2"/>
        <v>200.09145600000002</v>
      </c>
      <c r="O8" s="59">
        <f t="shared" si="3"/>
        <v>3273.6675439999999</v>
      </c>
      <c r="P8" s="62" t="s">
        <v>34</v>
      </c>
      <c r="Q8" s="64" t="s">
        <v>36</v>
      </c>
    </row>
    <row r="9" spans="1:33">
      <c r="A9" s="56" t="s">
        <v>40</v>
      </c>
      <c r="B9" s="56" t="s">
        <v>59</v>
      </c>
      <c r="C9" s="56" t="s">
        <v>61</v>
      </c>
      <c r="D9" s="56" t="s">
        <v>68</v>
      </c>
      <c r="E9" s="57">
        <v>41598</v>
      </c>
      <c r="F9" s="58" t="s">
        <v>33</v>
      </c>
      <c r="G9" s="59">
        <v>7899.2</v>
      </c>
      <c r="H9" s="60">
        <f>IF(G9&lt;='ISR mensual'!$B$3,'ISR mensual'!$A$3,IF(G9&lt;='ISR mensual'!$B$4,'ISR mensual'!$A$4,IF(G9&lt;='ISR mensual'!$B$5,'ISR mensual'!$A$5,IF(G9&lt;='ISR mensual'!$B$6,'ISR mensual'!$A$6,IF(G9&lt;='ISR mensual'!$B$7,'ISR mensual'!$A$7,IF(G9&lt;='ISR mensual'!$B$8,'ISR mensual'!$A$8,IF(G9&lt;='ISR mensual'!$B$9,'ISR mensual'!$A$9,IF(G9&lt;='ISR mensual'!$B$10,'ISR mensual'!$A$10,IF(G9&lt;='ISR mensual'!$B$11,'ISR mensual'!$A$11,IF(G9&lt;='ISR mensual'!$B$12,'ISR mensual'!$A$12,IF(G9&gt;='ISR mensual'!$A$13,'ISR mensual'!$A$13,FALSE)))))))))))</f>
        <v>7399.43</v>
      </c>
      <c r="I9" s="60">
        <f t="shared" si="0"/>
        <v>499.76999999999953</v>
      </c>
      <c r="J9" s="61">
        <f>VLOOKUP(H9,'ISR mensual'!$A$3:$D$13,4,FALSE)</f>
        <v>0.16</v>
      </c>
      <c r="K9" s="60">
        <v>674.2</v>
      </c>
      <c r="L9" s="60">
        <f t="shared" si="1"/>
        <v>79.963199999999929</v>
      </c>
      <c r="M9" s="60">
        <f>VLOOKUP(H9,'ISR mensual'!$A$3:$C$13,3,FALSE)</f>
        <v>594.21</v>
      </c>
      <c r="N9" s="59">
        <f t="shared" si="2"/>
        <v>674.17319999999995</v>
      </c>
      <c r="O9" s="59">
        <f t="shared" si="3"/>
        <v>7225.0267999999996</v>
      </c>
      <c r="P9" s="62" t="s">
        <v>34</v>
      </c>
      <c r="Q9" s="64" t="s">
        <v>36</v>
      </c>
    </row>
    <row r="10" spans="1:33">
      <c r="A10" s="56" t="s">
        <v>37</v>
      </c>
      <c r="B10" s="56" t="s">
        <v>59</v>
      </c>
      <c r="C10" s="56" t="s">
        <v>61</v>
      </c>
      <c r="D10" s="56" t="s">
        <v>68</v>
      </c>
      <c r="E10" s="57">
        <v>41604</v>
      </c>
      <c r="F10" s="58" t="s">
        <v>33</v>
      </c>
      <c r="G10" s="59">
        <v>3181.38</v>
      </c>
      <c r="H10" s="60">
        <f>IF(G10&lt;='ISR mensual'!$B$3,'ISR mensual'!$A$3,IF(G10&lt;='ISR mensual'!$B$4,'ISR mensual'!$A$4,IF(G10&lt;='ISR mensual'!$B$5,'ISR mensual'!$A$5,IF(G10&lt;='ISR mensual'!$B$6,'ISR mensual'!$A$6,IF(G10&lt;='ISR mensual'!$B$7,'ISR mensual'!$A$7,IF(G10&lt;='ISR mensual'!$B$8,'ISR mensual'!$A$8,IF(G10&lt;='ISR mensual'!$B$9,'ISR mensual'!$A$9,IF(G10&lt;='ISR mensual'!$B$10,'ISR mensual'!$A$10,IF(G10&lt;='ISR mensual'!$B$11,'ISR mensual'!$A$11,IF(G10&lt;='ISR mensual'!$B$12,'ISR mensual'!$A$12,IF(G10&gt;='ISR mensual'!$A$13,'ISR mensual'!$A$13,FALSE)))))))))))</f>
        <v>496.08</v>
      </c>
      <c r="I10" s="60">
        <f t="shared" si="0"/>
        <v>2685.3</v>
      </c>
      <c r="J10" s="61">
        <f>VLOOKUP(H10,'ISR mensual'!$A$3:$D$13,4,FALSE)</f>
        <v>6.4000000000000001E-2</v>
      </c>
      <c r="K10" s="60">
        <v>181.38</v>
      </c>
      <c r="L10" s="60">
        <f t="shared" si="1"/>
        <v>171.85920000000002</v>
      </c>
      <c r="M10" s="60">
        <f>VLOOKUP(H10,'ISR mensual'!$A$3:$C$13,3,FALSE)</f>
        <v>9.52</v>
      </c>
      <c r="N10" s="59">
        <f t="shared" si="2"/>
        <v>181.37920000000003</v>
      </c>
      <c r="O10" s="59">
        <f t="shared" si="3"/>
        <v>3000.0008000000003</v>
      </c>
      <c r="P10" s="62" t="s">
        <v>34</v>
      </c>
      <c r="Q10" s="64" t="s">
        <v>36</v>
      </c>
    </row>
    <row r="11" spans="1:33">
      <c r="A11" s="56" t="s">
        <v>35</v>
      </c>
      <c r="B11" s="56" t="s">
        <v>59</v>
      </c>
      <c r="C11" s="56" t="s">
        <v>61</v>
      </c>
      <c r="D11" s="56" t="s">
        <v>68</v>
      </c>
      <c r="E11" s="57">
        <v>41606</v>
      </c>
      <c r="F11" s="58" t="s">
        <v>33</v>
      </c>
      <c r="G11" s="59">
        <v>8826.9500000000007</v>
      </c>
      <c r="H11" s="60">
        <f>IF(G11&lt;='ISR mensual'!$B$3,'ISR mensual'!$A$3,IF(G11&lt;='ISR mensual'!$B$4,'ISR mensual'!$A$4,IF(G11&lt;='ISR mensual'!$B$5,'ISR mensual'!$A$5,IF(G11&lt;='ISR mensual'!$B$6,'ISR mensual'!$A$6,IF(G11&lt;='ISR mensual'!$B$7,'ISR mensual'!$A$7,IF(G11&lt;='ISR mensual'!$B$8,'ISR mensual'!$A$8,IF(G11&lt;='ISR mensual'!$B$9,'ISR mensual'!$A$9,IF(G11&lt;='ISR mensual'!$B$10,'ISR mensual'!$A$10,IF(G11&lt;='ISR mensual'!$B$11,'ISR mensual'!$A$11,IF(G11&lt;='ISR mensual'!$B$12,'ISR mensual'!$A$12,IF(G11&gt;='ISR mensual'!$A$13,'ISR mensual'!$A$13,FALSE)))))))))))</f>
        <v>8601.51</v>
      </c>
      <c r="I11" s="60">
        <f t="shared" si="0"/>
        <v>225.44000000000051</v>
      </c>
      <c r="J11" s="61">
        <f>VLOOKUP(H11,'ISR mensual'!$A$3:$D$13,4,FALSE)</f>
        <v>0.1792</v>
      </c>
      <c r="K11" s="60">
        <v>826.95</v>
      </c>
      <c r="L11" s="60">
        <f t="shared" si="1"/>
        <v>40.398848000000093</v>
      </c>
      <c r="M11" s="60">
        <f>VLOOKUP(H11,'ISR mensual'!$A$3:$C$13,3,FALSE)</f>
        <v>786.54</v>
      </c>
      <c r="N11" s="59">
        <f t="shared" si="2"/>
        <v>826.93884800000001</v>
      </c>
      <c r="O11" s="59">
        <f t="shared" si="3"/>
        <v>8000.0111520000009</v>
      </c>
      <c r="P11" s="62" t="s">
        <v>34</v>
      </c>
      <c r="Q11" s="64" t="s">
        <v>36</v>
      </c>
    </row>
    <row r="12" spans="1:33">
      <c r="A12" s="56" t="s">
        <v>41</v>
      </c>
      <c r="B12" s="56" t="s">
        <v>59</v>
      </c>
      <c r="C12" s="56" t="s">
        <v>61</v>
      </c>
      <c r="D12" s="56" t="s">
        <v>68</v>
      </c>
      <c r="E12" s="57">
        <v>41612</v>
      </c>
      <c r="F12" s="58" t="s">
        <v>33</v>
      </c>
      <c r="G12" s="59">
        <v>10745.470000000001</v>
      </c>
      <c r="H12" s="60">
        <f>IF(G12&lt;='ISR mensual'!$B$3,'ISR mensual'!$A$3,IF(G12&lt;='ISR mensual'!$B$4,'ISR mensual'!$A$4,IF(G12&lt;='ISR mensual'!$B$5,'ISR mensual'!$A$5,IF(G12&lt;='ISR mensual'!$B$6,'ISR mensual'!$A$6,IF(G12&lt;='ISR mensual'!$B$7,'ISR mensual'!$A$7,IF(G12&lt;='ISR mensual'!$B$8,'ISR mensual'!$A$8,IF(G12&lt;='ISR mensual'!$B$9,'ISR mensual'!$A$9,IF(G12&lt;='ISR mensual'!$B$10,'ISR mensual'!$A$10,IF(G12&lt;='ISR mensual'!$B$11,'ISR mensual'!$A$11,IF(G12&lt;='ISR mensual'!$B$12,'ISR mensual'!$A$12,IF(G12&gt;='ISR mensual'!$A$13,'ISR mensual'!$A$13,FALSE)))))))))))</f>
        <v>10298.36</v>
      </c>
      <c r="I12" s="60">
        <f t="shared" si="0"/>
        <v>447.11000000000058</v>
      </c>
      <c r="J12" s="61">
        <f>VLOOKUP(H12,'ISR mensual'!$A$3:$D$13,4,FALSE)</f>
        <v>0.21360000000000001</v>
      </c>
      <c r="K12" s="60">
        <v>1186.1199999999999</v>
      </c>
      <c r="L12" s="60">
        <f t="shared" si="1"/>
        <v>95.502696000000128</v>
      </c>
      <c r="M12" s="60">
        <f>VLOOKUP(H12,'ISR mensual'!$A$3:$C$13,3,FALSE)</f>
        <v>1090.6099999999999</v>
      </c>
      <c r="N12" s="59">
        <f t="shared" si="2"/>
        <v>1186.1126960000001</v>
      </c>
      <c r="O12" s="59">
        <f t="shared" si="3"/>
        <v>9559.357304000001</v>
      </c>
      <c r="P12" s="62" t="s">
        <v>34</v>
      </c>
      <c r="Q12" s="64" t="s">
        <v>36</v>
      </c>
    </row>
    <row r="13" spans="1:33">
      <c r="A13" s="56" t="s">
        <v>42</v>
      </c>
      <c r="B13" s="56" t="s">
        <v>59</v>
      </c>
      <c r="C13" s="56" t="s">
        <v>61</v>
      </c>
      <c r="D13" s="56" t="s">
        <v>68</v>
      </c>
      <c r="E13" s="57">
        <v>41621</v>
      </c>
      <c r="F13" s="58" t="s">
        <v>33</v>
      </c>
      <c r="G13" s="59">
        <v>6916.67</v>
      </c>
      <c r="H13" s="60">
        <f>IF(G13&lt;='ISR mensual'!$B$3,'ISR mensual'!$A$3,IF(G13&lt;='ISR mensual'!$B$4,'ISR mensual'!$A$4,IF(G13&lt;='ISR mensual'!$B$5,'ISR mensual'!$A$5,IF(G13&lt;='ISR mensual'!$B$6,'ISR mensual'!$A$6,IF(G13&lt;='ISR mensual'!$B$7,'ISR mensual'!$A$7,IF(G13&lt;='ISR mensual'!$B$8,'ISR mensual'!$A$8,IF(G13&lt;='ISR mensual'!$B$9,'ISR mensual'!$A$9,IF(G13&lt;='ISR mensual'!$B$10,'ISR mensual'!$A$10,IF(G13&lt;='ISR mensual'!$B$11,'ISR mensual'!$A$11,IF(G13&lt;='ISR mensual'!$B$12,'ISR mensual'!$A$12,IF(G13&gt;='ISR mensual'!$A$13,'ISR mensual'!$A$13,FALSE)))))))))))</f>
        <v>4210.42</v>
      </c>
      <c r="I13" s="60">
        <f t="shared" si="0"/>
        <v>2706.25</v>
      </c>
      <c r="J13" s="61">
        <f>VLOOKUP(H13,'ISR mensual'!$A$3:$D$13,4,FALSE)</f>
        <v>0.10879999999999999</v>
      </c>
      <c r="K13" s="60">
        <v>541.66999999999996</v>
      </c>
      <c r="L13" s="60">
        <f t="shared" si="1"/>
        <v>294.44</v>
      </c>
      <c r="M13" s="60">
        <f>VLOOKUP(H13,'ISR mensual'!$A$3:$C$13,3,FALSE)</f>
        <v>247.24</v>
      </c>
      <c r="N13" s="59">
        <f t="shared" si="2"/>
        <v>541.68000000000006</v>
      </c>
      <c r="O13" s="59">
        <f t="shared" si="3"/>
        <v>6374.99</v>
      </c>
      <c r="P13" s="62" t="s">
        <v>34</v>
      </c>
      <c r="Q13" s="64" t="s">
        <v>36</v>
      </c>
    </row>
    <row r="14" spans="1:33">
      <c r="A14" s="56" t="s">
        <v>51</v>
      </c>
      <c r="B14" s="56" t="s">
        <v>64</v>
      </c>
      <c r="C14" s="56" t="s">
        <v>65</v>
      </c>
      <c r="D14" s="56" t="s">
        <v>67</v>
      </c>
      <c r="E14" s="57">
        <v>41634</v>
      </c>
      <c r="F14" s="58" t="s">
        <v>33</v>
      </c>
      <c r="G14" s="59">
        <v>2000</v>
      </c>
      <c r="H14" s="60">
        <f>IF(G14&lt;='ISR mensual'!$B$3,'ISR mensual'!$A$3,IF(G14&lt;='ISR mensual'!$B$4,'ISR mensual'!$A$4,IF(G14&lt;='ISR mensual'!$B$5,'ISR mensual'!$A$5,IF(G14&lt;='ISR mensual'!$B$6,'ISR mensual'!$A$6,IF(G14&lt;='ISR mensual'!$B$7,'ISR mensual'!$A$7,IF(G14&lt;='ISR mensual'!$B$8,'ISR mensual'!$A$8,IF(G14&lt;='ISR mensual'!$B$9,'ISR mensual'!$A$9,IF(G14&lt;='ISR mensual'!$B$10,'ISR mensual'!$A$10,IF(G14&lt;='ISR mensual'!$B$11,'ISR mensual'!$A$11,IF(G14&lt;='ISR mensual'!$B$12,'ISR mensual'!$A$12,IF(G14&gt;='ISR mensual'!$A$13,'ISR mensual'!$A$13,FALSE)))))))))))</f>
        <v>496.08</v>
      </c>
      <c r="I14" s="60">
        <f t="shared" si="0"/>
        <v>1503.92</v>
      </c>
      <c r="J14" s="61">
        <f>VLOOKUP(H14,'ISR mensual'!$A$3:$D$13,4,FALSE)</f>
        <v>6.4000000000000001E-2</v>
      </c>
      <c r="K14" s="60">
        <v>105.77</v>
      </c>
      <c r="L14" s="60">
        <f t="shared" si="1"/>
        <v>96.250880000000009</v>
      </c>
      <c r="M14" s="60">
        <f>VLOOKUP(H14,'ISR mensual'!$A$3:$C$13,3,FALSE)</f>
        <v>9.52</v>
      </c>
      <c r="N14" s="59">
        <f t="shared" si="2"/>
        <v>105.77088000000001</v>
      </c>
      <c r="O14" s="59">
        <f t="shared" si="3"/>
        <v>1894.22912</v>
      </c>
      <c r="P14" s="62" t="s">
        <v>34</v>
      </c>
      <c r="Q14" s="64" t="s">
        <v>36</v>
      </c>
    </row>
    <row r="15" spans="1:33">
      <c r="A15" s="56" t="s">
        <v>38</v>
      </c>
      <c r="B15" s="56" t="s">
        <v>59</v>
      </c>
      <c r="C15" s="56" t="s">
        <v>61</v>
      </c>
      <c r="D15" s="56" t="s">
        <v>68</v>
      </c>
      <c r="E15" s="57">
        <v>41646</v>
      </c>
      <c r="F15" s="58" t="s">
        <v>33</v>
      </c>
      <c r="G15" s="59">
        <v>9584.5450000000019</v>
      </c>
      <c r="H15" s="60">
        <f>IF(G15&lt;='ISR mensual'!$B$3,'ISR mensual'!$A$3,IF(G15&lt;='ISR mensual'!$B$4,'ISR mensual'!$A$4,IF(G15&lt;='ISR mensual'!$B$5,'ISR mensual'!$A$5,IF(G15&lt;='ISR mensual'!$B$6,'ISR mensual'!$A$6,IF(G15&lt;='ISR mensual'!$B$7,'ISR mensual'!$A$7,IF(G15&lt;='ISR mensual'!$B$8,'ISR mensual'!$A$8,IF(G15&lt;='ISR mensual'!$B$9,'ISR mensual'!$A$9,IF(G15&lt;='ISR mensual'!$B$10,'ISR mensual'!$A$10,IF(G15&lt;='ISR mensual'!$B$11,'ISR mensual'!$A$11,IF(G15&lt;='ISR mensual'!$B$12,'ISR mensual'!$A$12,IF(G15&gt;='ISR mensual'!$A$13,'ISR mensual'!$A$13,FALSE)))))))))))</f>
        <v>8601.51</v>
      </c>
      <c r="I15" s="60">
        <f t="shared" si="0"/>
        <v>983.03500000000167</v>
      </c>
      <c r="J15" s="61">
        <f>VLOOKUP(H15,'ISR mensual'!$A$3:$D$13,4,FALSE)</f>
        <v>0.1792</v>
      </c>
      <c r="K15" s="60">
        <v>962.71</v>
      </c>
      <c r="L15" s="60">
        <f t="shared" si="1"/>
        <v>176.15987200000029</v>
      </c>
      <c r="M15" s="60">
        <f>VLOOKUP(H15,'ISR mensual'!$A$3:$C$13,3,FALSE)</f>
        <v>786.54</v>
      </c>
      <c r="N15" s="59">
        <f t="shared" si="2"/>
        <v>962.69987200000025</v>
      </c>
      <c r="O15" s="59">
        <f t="shared" si="3"/>
        <v>8621.8451280000008</v>
      </c>
      <c r="P15" s="62" t="s">
        <v>34</v>
      </c>
      <c r="Q15" s="64" t="s">
        <v>36</v>
      </c>
    </row>
    <row r="16" spans="1:33">
      <c r="A16" s="56" t="s">
        <v>43</v>
      </c>
      <c r="B16" s="56" t="s">
        <v>59</v>
      </c>
      <c r="C16" s="56" t="s">
        <v>61</v>
      </c>
      <c r="D16" s="56" t="s">
        <v>68</v>
      </c>
      <c r="E16" s="57">
        <v>41654</v>
      </c>
      <c r="F16" s="58" t="s">
        <v>33</v>
      </c>
      <c r="G16" s="59">
        <v>6916.67</v>
      </c>
      <c r="H16" s="60">
        <f>IF(G16&lt;='ISR mensual'!$B$3,'ISR mensual'!$A$3,IF(G16&lt;='ISR mensual'!$B$4,'ISR mensual'!$A$4,IF(G16&lt;='ISR mensual'!$B$5,'ISR mensual'!$A$5,IF(G16&lt;='ISR mensual'!$B$6,'ISR mensual'!$A$6,IF(G16&lt;='ISR mensual'!$B$7,'ISR mensual'!$A$7,IF(G16&lt;='ISR mensual'!$B$8,'ISR mensual'!$A$8,IF(G16&lt;='ISR mensual'!$B$9,'ISR mensual'!$A$9,IF(G16&lt;='ISR mensual'!$B$10,'ISR mensual'!$A$10,IF(G16&lt;='ISR mensual'!$B$11,'ISR mensual'!$A$11,IF(G16&lt;='ISR mensual'!$B$12,'ISR mensual'!$A$12,IF(G16&gt;='ISR mensual'!$A$13,'ISR mensual'!$A$13,FALSE)))))))))))</f>
        <v>4210.42</v>
      </c>
      <c r="I16" s="60">
        <f t="shared" si="0"/>
        <v>2706.25</v>
      </c>
      <c r="J16" s="61">
        <f>VLOOKUP(H16,'ISR mensual'!$A$3:$D$13,4,FALSE)</f>
        <v>0.10879999999999999</v>
      </c>
      <c r="K16" s="60">
        <v>541.66999999999996</v>
      </c>
      <c r="L16" s="60">
        <f t="shared" si="1"/>
        <v>294.44</v>
      </c>
      <c r="M16" s="60">
        <f>VLOOKUP(H16,'ISR mensual'!$A$3:$C$13,3,FALSE)</f>
        <v>247.24</v>
      </c>
      <c r="N16" s="59">
        <f t="shared" si="2"/>
        <v>541.68000000000006</v>
      </c>
      <c r="O16" s="59">
        <f t="shared" si="3"/>
        <v>6374.99</v>
      </c>
      <c r="P16" s="62" t="s">
        <v>34</v>
      </c>
      <c r="Q16" s="64" t="s">
        <v>36</v>
      </c>
    </row>
    <row r="17" spans="1:17">
      <c r="A17" s="56" t="s">
        <v>49</v>
      </c>
      <c r="B17" s="56" t="s">
        <v>59</v>
      </c>
      <c r="C17" s="56" t="s">
        <v>61</v>
      </c>
      <c r="D17" s="56" t="s">
        <v>68</v>
      </c>
      <c r="E17" s="57">
        <v>41667</v>
      </c>
      <c r="F17" s="58" t="s">
        <v>33</v>
      </c>
      <c r="G17" s="59">
        <v>5090.95</v>
      </c>
      <c r="H17" s="60">
        <f>IF(G17&lt;='ISR mensual'!$B$3,'ISR mensual'!$A$3,IF(G17&lt;='ISR mensual'!$B$4,'ISR mensual'!$A$4,IF(G17&lt;='ISR mensual'!$B$5,'ISR mensual'!$A$5,IF(G17&lt;='ISR mensual'!$B$6,'ISR mensual'!$A$6,IF(G17&lt;='ISR mensual'!$B$7,'ISR mensual'!$A$7,IF(G17&lt;='ISR mensual'!$B$8,'ISR mensual'!$A$8,IF(G17&lt;='ISR mensual'!$B$9,'ISR mensual'!$A$9,IF(G17&lt;='ISR mensual'!$B$10,'ISR mensual'!$A$10,IF(G17&lt;='ISR mensual'!$B$11,'ISR mensual'!$A$11,IF(G17&lt;='ISR mensual'!$B$12,'ISR mensual'!$A$12,IF(G17&gt;='ISR mensual'!$A$13,'ISR mensual'!$A$13,FALSE)))))))))))</f>
        <v>4210.42</v>
      </c>
      <c r="I17" s="60">
        <f t="shared" si="0"/>
        <v>880.52999999999975</v>
      </c>
      <c r="J17" s="61">
        <f>VLOOKUP(H17,'ISR mensual'!$A$3:$D$13,4,FALSE)</f>
        <v>0.10879999999999999</v>
      </c>
      <c r="K17" s="60">
        <v>343.03</v>
      </c>
      <c r="L17" s="60">
        <f t="shared" si="1"/>
        <v>95.801663999999974</v>
      </c>
      <c r="M17" s="60">
        <f>VLOOKUP(H17,'ISR mensual'!$A$3:$C$13,3,FALSE)</f>
        <v>247.24</v>
      </c>
      <c r="N17" s="59">
        <f t="shared" si="2"/>
        <v>343.04166399999997</v>
      </c>
      <c r="O17" s="59">
        <f t="shared" si="3"/>
        <v>4747.9083359999995</v>
      </c>
      <c r="P17" s="62" t="s">
        <v>34</v>
      </c>
      <c r="Q17" s="64" t="s">
        <v>36</v>
      </c>
    </row>
    <row r="18" spans="1:17">
      <c r="A18" s="56" t="s">
        <v>50</v>
      </c>
      <c r="B18" s="56" t="s">
        <v>59</v>
      </c>
      <c r="C18" s="56" t="s">
        <v>61</v>
      </c>
      <c r="D18" s="56" t="s">
        <v>68</v>
      </c>
      <c r="E18" s="57">
        <v>41667</v>
      </c>
      <c r="F18" s="58" t="s">
        <v>33</v>
      </c>
      <c r="G18" s="59">
        <v>6964.2780000000002</v>
      </c>
      <c r="H18" s="60">
        <f>IF(G18&lt;='ISR mensual'!$B$3,'ISR mensual'!$A$3,IF(G18&lt;='ISR mensual'!$B$4,'ISR mensual'!$A$4,IF(G18&lt;='ISR mensual'!$B$5,'ISR mensual'!$A$5,IF(G18&lt;='ISR mensual'!$B$6,'ISR mensual'!$A$6,IF(G18&lt;='ISR mensual'!$B$7,'ISR mensual'!$A$7,IF(G18&lt;='ISR mensual'!$B$8,'ISR mensual'!$A$8,IF(G18&lt;='ISR mensual'!$B$9,'ISR mensual'!$A$9,IF(G18&lt;='ISR mensual'!$B$10,'ISR mensual'!$A$10,IF(G18&lt;='ISR mensual'!$B$11,'ISR mensual'!$A$11,IF(G18&lt;='ISR mensual'!$B$12,'ISR mensual'!$A$12,IF(G18&gt;='ISR mensual'!$A$13,'ISR mensual'!$A$13,FALSE)))))))))))</f>
        <v>4210.42</v>
      </c>
      <c r="I18" s="60">
        <f t="shared" si="0"/>
        <v>2753.8580000000002</v>
      </c>
      <c r="J18" s="61">
        <f>VLOOKUP(H18,'ISR mensual'!$A$3:$D$13,4,FALSE)</f>
        <v>0.10879999999999999</v>
      </c>
      <c r="K18" s="60">
        <v>546.85</v>
      </c>
      <c r="L18" s="60">
        <f t="shared" si="1"/>
        <v>299.61975039999999</v>
      </c>
      <c r="M18" s="60">
        <f>VLOOKUP(H18,'ISR mensual'!$A$3:$C$13,3,FALSE)</f>
        <v>247.24</v>
      </c>
      <c r="N18" s="59">
        <f t="shared" si="2"/>
        <v>546.85975039999994</v>
      </c>
      <c r="O18" s="59">
        <f t="shared" si="3"/>
        <v>6417.4182496000003</v>
      </c>
      <c r="P18" s="62" t="s">
        <v>34</v>
      </c>
      <c r="Q18" s="64" t="s">
        <v>36</v>
      </c>
    </row>
    <row r="19" spans="1:17">
      <c r="A19" s="56" t="s">
        <v>49</v>
      </c>
      <c r="B19" s="56" t="s">
        <v>59</v>
      </c>
      <c r="C19" s="56" t="s">
        <v>61</v>
      </c>
      <c r="D19" s="56" t="s">
        <v>68</v>
      </c>
      <c r="E19" s="57">
        <v>41670</v>
      </c>
      <c r="F19" s="58" t="s">
        <v>33</v>
      </c>
      <c r="G19" s="59">
        <v>5090.95</v>
      </c>
      <c r="H19" s="60">
        <f>IF(G19&lt;='ISR mensual'!$B$3,'ISR mensual'!$A$3,IF(G19&lt;='ISR mensual'!$B$4,'ISR mensual'!$A$4,IF(G19&lt;='ISR mensual'!$B$5,'ISR mensual'!$A$5,IF(G19&lt;='ISR mensual'!$B$6,'ISR mensual'!$A$6,IF(G19&lt;='ISR mensual'!$B$7,'ISR mensual'!$A$7,IF(G19&lt;='ISR mensual'!$B$8,'ISR mensual'!$A$8,IF(G19&lt;='ISR mensual'!$B$9,'ISR mensual'!$A$9,IF(G19&lt;='ISR mensual'!$B$10,'ISR mensual'!$A$10,IF(G19&lt;='ISR mensual'!$B$11,'ISR mensual'!$A$11,IF(G19&lt;='ISR mensual'!$B$12,'ISR mensual'!$A$12,IF(G19&gt;='ISR mensual'!$A$13,'ISR mensual'!$A$13,FALSE)))))))))))</f>
        <v>4210.42</v>
      </c>
      <c r="I19" s="60">
        <f t="shared" si="0"/>
        <v>880.52999999999975</v>
      </c>
      <c r="J19" s="61">
        <f>VLOOKUP(H19,'ISR mensual'!$A$3:$D$13,4,FALSE)</f>
        <v>0.10879999999999999</v>
      </c>
      <c r="K19" s="60">
        <v>343.03</v>
      </c>
      <c r="L19" s="60">
        <f t="shared" si="1"/>
        <v>95.801663999999974</v>
      </c>
      <c r="M19" s="60">
        <f>VLOOKUP(H19,'ISR mensual'!$A$3:$C$13,3,FALSE)</f>
        <v>247.24</v>
      </c>
      <c r="N19" s="59">
        <f t="shared" si="2"/>
        <v>343.04166399999997</v>
      </c>
      <c r="O19" s="59">
        <f t="shared" si="3"/>
        <v>4747.9083359999995</v>
      </c>
      <c r="P19" s="62" t="s">
        <v>34</v>
      </c>
      <c r="Q19" s="64" t="s">
        <v>36</v>
      </c>
    </row>
    <row r="20" spans="1:17">
      <c r="A20" s="56" t="s">
        <v>51</v>
      </c>
      <c r="B20" s="56" t="s">
        <v>64</v>
      </c>
      <c r="C20" s="56" t="s">
        <v>65</v>
      </c>
      <c r="D20" s="56" t="s">
        <v>67</v>
      </c>
      <c r="E20" s="57">
        <v>41677</v>
      </c>
      <c r="F20" s="58" t="s">
        <v>33</v>
      </c>
      <c r="G20" s="59">
        <v>2320</v>
      </c>
      <c r="H20" s="60">
        <f>IF(G20&lt;='ISR mensual'!$B$3,'ISR mensual'!$A$3,IF(G20&lt;='ISR mensual'!$B$4,'ISR mensual'!$A$4,IF(G20&lt;='ISR mensual'!$B$5,'ISR mensual'!$A$5,IF(G20&lt;='ISR mensual'!$B$6,'ISR mensual'!$A$6,IF(G20&lt;='ISR mensual'!$B$7,'ISR mensual'!$A$7,IF(G20&lt;='ISR mensual'!$B$8,'ISR mensual'!$A$8,IF(G20&lt;='ISR mensual'!$B$9,'ISR mensual'!$A$9,IF(G20&lt;='ISR mensual'!$B$10,'ISR mensual'!$A$10,IF(G20&lt;='ISR mensual'!$B$11,'ISR mensual'!$A$11,IF(G20&lt;='ISR mensual'!$B$12,'ISR mensual'!$A$12,IF(G20&gt;='ISR mensual'!$A$13,'ISR mensual'!$A$13,FALSE)))))))))))</f>
        <v>496.08</v>
      </c>
      <c r="I20" s="60">
        <f t="shared" si="0"/>
        <v>1823.92</v>
      </c>
      <c r="J20" s="61">
        <f>VLOOKUP(H20,'ISR mensual'!$A$3:$D$13,4,FALSE)</f>
        <v>6.4000000000000001E-2</v>
      </c>
      <c r="K20" s="60">
        <v>126.25</v>
      </c>
      <c r="L20" s="60">
        <f t="shared" si="1"/>
        <v>116.73088000000001</v>
      </c>
      <c r="M20" s="60">
        <f>VLOOKUP(H20,'ISR mensual'!$A$3:$C$13,3,FALSE)</f>
        <v>9.52</v>
      </c>
      <c r="N20" s="59">
        <f t="shared" si="2"/>
        <v>126.25088000000001</v>
      </c>
      <c r="O20" s="59">
        <f t="shared" si="3"/>
        <v>2193.7491199999999</v>
      </c>
      <c r="P20" s="62" t="s">
        <v>34</v>
      </c>
      <c r="Q20" s="64" t="s">
        <v>36</v>
      </c>
    </row>
    <row r="21" spans="1:17">
      <c r="A21" s="56" t="s">
        <v>44</v>
      </c>
      <c r="B21" s="56" t="s">
        <v>59</v>
      </c>
      <c r="C21" s="56" t="s">
        <v>61</v>
      </c>
      <c r="D21" s="56" t="s">
        <v>68</v>
      </c>
      <c r="E21" s="57">
        <v>41682</v>
      </c>
      <c r="F21" s="58" t="s">
        <v>33</v>
      </c>
      <c r="G21" s="59">
        <v>6916.67</v>
      </c>
      <c r="H21" s="60">
        <f>IF(G21&lt;='ISR mensual'!$B$3,'ISR mensual'!$A$3,IF(G21&lt;='ISR mensual'!$B$4,'ISR mensual'!$A$4,IF(G21&lt;='ISR mensual'!$B$5,'ISR mensual'!$A$5,IF(G21&lt;='ISR mensual'!$B$6,'ISR mensual'!$A$6,IF(G21&lt;='ISR mensual'!$B$7,'ISR mensual'!$A$7,IF(G21&lt;='ISR mensual'!$B$8,'ISR mensual'!$A$8,IF(G21&lt;='ISR mensual'!$B$9,'ISR mensual'!$A$9,IF(G21&lt;='ISR mensual'!$B$10,'ISR mensual'!$A$10,IF(G21&lt;='ISR mensual'!$B$11,'ISR mensual'!$A$11,IF(G21&lt;='ISR mensual'!$B$12,'ISR mensual'!$A$12,IF(G21&gt;='ISR mensual'!$A$13,'ISR mensual'!$A$13,FALSE)))))))))))</f>
        <v>4210.42</v>
      </c>
      <c r="I21" s="60">
        <f t="shared" si="0"/>
        <v>2706.25</v>
      </c>
      <c r="J21" s="61">
        <f>VLOOKUP(H21,'ISR mensual'!$A$3:$D$13,4,FALSE)</f>
        <v>0.10879999999999999</v>
      </c>
      <c r="K21" s="60">
        <v>130.25</v>
      </c>
      <c r="L21" s="60">
        <f t="shared" si="1"/>
        <v>294.44</v>
      </c>
      <c r="M21" s="60">
        <f>VLOOKUP(H21,'ISR mensual'!$A$3:$C$13,3,FALSE)</f>
        <v>247.24</v>
      </c>
      <c r="N21" s="59">
        <f t="shared" si="2"/>
        <v>541.68000000000006</v>
      </c>
      <c r="O21" s="59">
        <f t="shared" si="3"/>
        <v>6374.99</v>
      </c>
      <c r="P21" s="62" t="s">
        <v>34</v>
      </c>
      <c r="Q21" s="65"/>
    </row>
    <row r="22" spans="1:17">
      <c r="A22" s="51" t="s">
        <v>38</v>
      </c>
      <c r="B22" s="51"/>
      <c r="C22" s="51"/>
      <c r="D22" s="51"/>
      <c r="E22" s="50">
        <v>41687</v>
      </c>
      <c r="F22" s="66" t="s">
        <v>39</v>
      </c>
      <c r="G22" s="67">
        <v>9584.5450000000019</v>
      </c>
      <c r="H22" s="60">
        <f>IF(G22&lt;='ISR mensual'!$B$3,'ISR mensual'!$A$3,IF(G22&lt;='ISR mensual'!$B$4,'ISR mensual'!$A$4,IF(G22&lt;='ISR mensual'!$B$5,'ISR mensual'!$A$5,IF(G22&lt;='ISR mensual'!$B$6,'ISR mensual'!$A$6,IF(G22&lt;='ISR mensual'!$B$7,'ISR mensual'!$A$7,IF(G22&lt;='ISR mensual'!$B$8,'ISR mensual'!$A$8,IF(G22&lt;='ISR mensual'!$B$9,'ISR mensual'!$A$9,IF(G22&lt;='ISR mensual'!$B$10,'ISR mensual'!$A$10,IF(G22&lt;='ISR mensual'!$B$11,'ISR mensual'!$A$11,IF(G22&lt;='ISR mensual'!$B$12,'ISR mensual'!$A$12,IF(G22&gt;='ISR mensual'!$A$13,'ISR mensual'!$A$13,FALSE)))))))))))</f>
        <v>8601.51</v>
      </c>
      <c r="I22" s="60">
        <f t="shared" si="0"/>
        <v>983.03500000000167</v>
      </c>
      <c r="J22" s="61">
        <f>VLOOKUP(H22,'ISR mensual'!$A$3:$D$13,4,FALSE)</f>
        <v>0.1792</v>
      </c>
      <c r="K22" s="60">
        <v>135.25</v>
      </c>
      <c r="L22" s="60">
        <f t="shared" si="1"/>
        <v>176.15987200000029</v>
      </c>
      <c r="M22" s="60">
        <f>VLOOKUP(H22,'ISR mensual'!$A$3:$C$13,3,FALSE)</f>
        <v>786.54</v>
      </c>
      <c r="N22" s="67">
        <f t="shared" si="2"/>
        <v>962.69987200000025</v>
      </c>
      <c r="O22" s="67">
        <f t="shared" si="3"/>
        <v>8621.8451280000008</v>
      </c>
      <c r="P22" s="65"/>
      <c r="Q22" s="65"/>
    </row>
    <row r="23" spans="1:17">
      <c r="A23" s="51" t="s">
        <v>79</v>
      </c>
      <c r="B23" s="51" t="s">
        <v>59</v>
      </c>
      <c r="C23" s="51" t="s">
        <v>61</v>
      </c>
      <c r="D23" s="51" t="s">
        <v>68</v>
      </c>
      <c r="E23" s="50">
        <v>41689</v>
      </c>
      <c r="F23" s="66" t="s">
        <v>39</v>
      </c>
      <c r="G23" s="68">
        <v>7084.99</v>
      </c>
      <c r="H23" s="60">
        <f>IF(G23&lt;='ISR mensual'!$B$3,'ISR mensual'!$A$3,IF(G23&lt;='ISR mensual'!$B$4,'ISR mensual'!$A$4,IF(G23&lt;='ISR mensual'!$B$5,'ISR mensual'!$A$5,IF(G23&lt;='ISR mensual'!$B$6,'ISR mensual'!$A$6,IF(G23&lt;='ISR mensual'!$B$7,'ISR mensual'!$A$7,IF(G23&lt;='ISR mensual'!$B$8,'ISR mensual'!$A$8,IF(G23&lt;='ISR mensual'!$B$9,'ISR mensual'!$A$9,IF(G23&lt;='ISR mensual'!$B$10,'ISR mensual'!$A$10,IF(G23&lt;='ISR mensual'!$B$11,'ISR mensual'!$A$11,IF(G23&lt;='ISR mensual'!$B$12,'ISR mensual'!$A$12,IF(G23&gt;='ISR mensual'!$A$13,'ISR mensual'!$A$13,FALSE)))))))))))</f>
        <v>4210.42</v>
      </c>
      <c r="I23" s="60">
        <f t="shared" si="0"/>
        <v>2874.5699999999997</v>
      </c>
      <c r="J23" s="61">
        <f>VLOOKUP(H23,'ISR mensual'!$A$3:$D$13,4,FALSE)</f>
        <v>0.10879999999999999</v>
      </c>
      <c r="K23" s="60">
        <v>136.25</v>
      </c>
      <c r="L23" s="60">
        <f t="shared" si="1"/>
        <v>312.75321599999995</v>
      </c>
      <c r="M23" s="60">
        <f>VLOOKUP(H23,'ISR mensual'!$A$3:$C$13,3,FALSE)</f>
        <v>247.24</v>
      </c>
      <c r="N23" s="67">
        <f t="shared" si="2"/>
        <v>559.99321599999996</v>
      </c>
      <c r="O23" s="67">
        <f t="shared" si="3"/>
        <v>6524.9967839999999</v>
      </c>
      <c r="P23" s="65"/>
      <c r="Q23" s="65"/>
    </row>
    <row r="24" spans="1:17">
      <c r="A24" s="51" t="s">
        <v>79</v>
      </c>
      <c r="B24" s="51" t="s">
        <v>59</v>
      </c>
      <c r="C24" s="51" t="s">
        <v>61</v>
      </c>
      <c r="D24" s="51" t="s">
        <v>68</v>
      </c>
      <c r="E24" s="50">
        <v>41698</v>
      </c>
      <c r="F24" s="66" t="s">
        <v>39</v>
      </c>
      <c r="G24" s="68">
        <v>7084.99</v>
      </c>
      <c r="H24" s="60">
        <f>IF(G24&lt;='ISR mensual'!$B$3,'ISR mensual'!$A$3,IF(G24&lt;='ISR mensual'!$B$4,'ISR mensual'!$A$4,IF(G24&lt;='ISR mensual'!$B$5,'ISR mensual'!$A$5,IF(G24&lt;='ISR mensual'!$B$6,'ISR mensual'!$A$6,IF(G24&lt;='ISR mensual'!$B$7,'ISR mensual'!$A$7,IF(G24&lt;='ISR mensual'!$B$8,'ISR mensual'!$A$8,IF(G24&lt;='ISR mensual'!$B$9,'ISR mensual'!$A$9,IF(G24&lt;='ISR mensual'!$B$10,'ISR mensual'!$A$10,IF(G24&lt;='ISR mensual'!$B$11,'ISR mensual'!$A$11,IF(G24&lt;='ISR mensual'!$B$12,'ISR mensual'!$A$12,IF(G24&gt;='ISR mensual'!$A$13,'ISR mensual'!$A$13,FALSE)))))))))))</f>
        <v>4210.42</v>
      </c>
      <c r="I24" s="60">
        <f t="shared" si="0"/>
        <v>2874.5699999999997</v>
      </c>
      <c r="J24" s="61">
        <f>VLOOKUP(H24,'ISR mensual'!$A$3:$D$13,4,FALSE)</f>
        <v>0.10879999999999999</v>
      </c>
      <c r="K24" s="60">
        <v>137.25</v>
      </c>
      <c r="L24" s="60">
        <f t="shared" si="1"/>
        <v>312.75321599999995</v>
      </c>
      <c r="M24" s="60">
        <f>VLOOKUP(H24,'ISR mensual'!$A$3:$C$13,3,FALSE)</f>
        <v>247.24</v>
      </c>
      <c r="N24" s="67">
        <f t="shared" si="2"/>
        <v>559.99321599999996</v>
      </c>
      <c r="O24" s="67">
        <f t="shared" si="3"/>
        <v>6524.9967839999999</v>
      </c>
      <c r="P24" s="65"/>
      <c r="Q24" s="65"/>
    </row>
    <row r="25" spans="1:17">
      <c r="A25" s="51" t="s">
        <v>45</v>
      </c>
      <c r="B25" s="51"/>
      <c r="C25" s="51"/>
      <c r="D25" s="51"/>
      <c r="E25" s="50">
        <v>41713</v>
      </c>
      <c r="F25" s="66" t="s">
        <v>39</v>
      </c>
      <c r="G25" s="67">
        <v>6916.67</v>
      </c>
      <c r="H25" s="60">
        <f>IF(G25&lt;='ISR mensual'!$B$3,'ISR mensual'!$A$3,IF(G25&lt;='ISR mensual'!$B$4,'ISR mensual'!$A$4,IF(G25&lt;='ISR mensual'!$B$5,'ISR mensual'!$A$5,IF(G25&lt;='ISR mensual'!$B$6,'ISR mensual'!$A$6,IF(G25&lt;='ISR mensual'!$B$7,'ISR mensual'!$A$7,IF(G25&lt;='ISR mensual'!$B$8,'ISR mensual'!$A$8,IF(G25&lt;='ISR mensual'!$B$9,'ISR mensual'!$A$9,IF(G25&lt;='ISR mensual'!$B$10,'ISR mensual'!$A$10,IF(G25&lt;='ISR mensual'!$B$11,'ISR mensual'!$A$11,IF(G25&lt;='ISR mensual'!$B$12,'ISR mensual'!$A$12,IF(G25&gt;='ISR mensual'!$A$13,'ISR mensual'!$A$13,FALSE)))))))))))</f>
        <v>4210.42</v>
      </c>
      <c r="I25" s="60">
        <f t="shared" si="0"/>
        <v>2706.25</v>
      </c>
      <c r="J25" s="61">
        <f>VLOOKUP(H25,'ISR mensual'!$A$3:$D$13,4,FALSE)</f>
        <v>0.10879999999999999</v>
      </c>
      <c r="K25" s="60">
        <v>131.25</v>
      </c>
      <c r="L25" s="60">
        <f t="shared" si="1"/>
        <v>294.44</v>
      </c>
      <c r="M25" s="60">
        <f>VLOOKUP(H25,'ISR mensual'!$A$3:$C$13,3,FALSE)</f>
        <v>247.24</v>
      </c>
      <c r="N25" s="67">
        <f t="shared" si="2"/>
        <v>541.68000000000006</v>
      </c>
      <c r="O25" s="67">
        <f t="shared" si="3"/>
        <v>6374.99</v>
      </c>
      <c r="P25" s="65"/>
      <c r="Q25" s="65"/>
    </row>
    <row r="26" spans="1:17">
      <c r="A26" s="51" t="s">
        <v>46</v>
      </c>
      <c r="B26" s="51"/>
      <c r="C26" s="51"/>
      <c r="D26" s="51"/>
      <c r="E26" s="50">
        <v>41744</v>
      </c>
      <c r="F26" s="66" t="s">
        <v>39</v>
      </c>
      <c r="G26" s="67">
        <v>6916.67</v>
      </c>
      <c r="H26" s="60">
        <f>IF(G26&lt;='ISR mensual'!$B$3,'ISR mensual'!$A$3,IF(G26&lt;='ISR mensual'!$B$4,'ISR mensual'!$A$4,IF(G26&lt;='ISR mensual'!$B$5,'ISR mensual'!$A$5,IF(G26&lt;='ISR mensual'!$B$6,'ISR mensual'!$A$6,IF(G26&lt;='ISR mensual'!$B$7,'ISR mensual'!$A$7,IF(G26&lt;='ISR mensual'!$B$8,'ISR mensual'!$A$8,IF(G26&lt;='ISR mensual'!$B$9,'ISR mensual'!$A$9,IF(G26&lt;='ISR mensual'!$B$10,'ISR mensual'!$A$10,IF(G26&lt;='ISR mensual'!$B$11,'ISR mensual'!$A$11,IF(G26&lt;='ISR mensual'!$B$12,'ISR mensual'!$A$12,IF(G26&gt;='ISR mensual'!$A$13,'ISR mensual'!$A$13,FALSE)))))))))))</f>
        <v>4210.42</v>
      </c>
      <c r="I26" s="60">
        <f t="shared" si="0"/>
        <v>2706.25</v>
      </c>
      <c r="J26" s="61">
        <f>VLOOKUP(H26,'ISR mensual'!$A$3:$D$13,4,FALSE)</f>
        <v>0.10879999999999999</v>
      </c>
      <c r="K26" s="60">
        <v>132.25</v>
      </c>
      <c r="L26" s="60">
        <f t="shared" si="1"/>
        <v>294.44</v>
      </c>
      <c r="M26" s="60">
        <f>VLOOKUP(H26,'ISR mensual'!$A$3:$C$13,3,FALSE)</f>
        <v>247.24</v>
      </c>
      <c r="N26" s="67">
        <f t="shared" si="2"/>
        <v>541.68000000000006</v>
      </c>
      <c r="O26" s="67">
        <f t="shared" si="3"/>
        <v>6374.99</v>
      </c>
      <c r="P26" s="65"/>
      <c r="Q26" s="65"/>
    </row>
    <row r="27" spans="1:17">
      <c r="A27" s="51" t="s">
        <v>47</v>
      </c>
      <c r="B27" s="51"/>
      <c r="C27" s="51"/>
      <c r="D27" s="51"/>
      <c r="E27" s="50">
        <v>41774</v>
      </c>
      <c r="F27" s="66" t="s">
        <v>39</v>
      </c>
      <c r="G27" s="67">
        <v>6916.67</v>
      </c>
      <c r="H27" s="60">
        <f>IF(G27&lt;='ISR mensual'!$B$3,'ISR mensual'!$A$3,IF(G27&lt;='ISR mensual'!$B$4,'ISR mensual'!$A$4,IF(G27&lt;='ISR mensual'!$B$5,'ISR mensual'!$A$5,IF(G27&lt;='ISR mensual'!$B$6,'ISR mensual'!$A$6,IF(G27&lt;='ISR mensual'!$B$7,'ISR mensual'!$A$7,IF(G27&lt;='ISR mensual'!$B$8,'ISR mensual'!$A$8,IF(G27&lt;='ISR mensual'!$B$9,'ISR mensual'!$A$9,IF(G27&lt;='ISR mensual'!$B$10,'ISR mensual'!$A$10,IF(G27&lt;='ISR mensual'!$B$11,'ISR mensual'!$A$11,IF(G27&lt;='ISR mensual'!$B$12,'ISR mensual'!$A$12,IF(G27&gt;='ISR mensual'!$A$13,'ISR mensual'!$A$13,FALSE)))))))))))</f>
        <v>4210.42</v>
      </c>
      <c r="I27" s="60">
        <f t="shared" si="0"/>
        <v>2706.25</v>
      </c>
      <c r="J27" s="61">
        <f>VLOOKUP(H27,'ISR mensual'!$A$3:$D$13,4,FALSE)</f>
        <v>0.10879999999999999</v>
      </c>
      <c r="K27" s="60">
        <v>133.25</v>
      </c>
      <c r="L27" s="60">
        <f t="shared" si="1"/>
        <v>294.44</v>
      </c>
      <c r="M27" s="60">
        <f>VLOOKUP(H27,'ISR mensual'!$A$3:$C$13,3,FALSE)</f>
        <v>247.24</v>
      </c>
      <c r="N27" s="67">
        <f t="shared" si="2"/>
        <v>541.68000000000006</v>
      </c>
      <c r="O27" s="67">
        <f t="shared" si="3"/>
        <v>6374.99</v>
      </c>
      <c r="P27" s="65"/>
      <c r="Q27" s="65"/>
    </row>
    <row r="28" spans="1:17">
      <c r="A28" s="51" t="s">
        <v>48</v>
      </c>
      <c r="B28" s="51"/>
      <c r="C28" s="51"/>
      <c r="D28" s="51"/>
      <c r="E28" s="50">
        <v>41805</v>
      </c>
      <c r="F28" s="66" t="s">
        <v>39</v>
      </c>
      <c r="G28" s="67">
        <v>6916.67</v>
      </c>
      <c r="H28" s="60">
        <f>IF(G28&lt;='ISR mensual'!$B$3,'ISR mensual'!$A$3,IF(G28&lt;='ISR mensual'!$B$4,'ISR mensual'!$A$4,IF(G28&lt;='ISR mensual'!$B$5,'ISR mensual'!$A$5,IF(G28&lt;='ISR mensual'!$B$6,'ISR mensual'!$A$6,IF(G28&lt;='ISR mensual'!$B$7,'ISR mensual'!$A$7,IF(G28&lt;='ISR mensual'!$B$8,'ISR mensual'!$A$8,IF(G28&lt;='ISR mensual'!$B$9,'ISR mensual'!$A$9,IF(G28&lt;='ISR mensual'!$B$10,'ISR mensual'!$A$10,IF(G28&lt;='ISR mensual'!$B$11,'ISR mensual'!$A$11,IF(G28&lt;='ISR mensual'!$B$12,'ISR mensual'!$A$12,IF(G28&gt;='ISR mensual'!$A$13,'ISR mensual'!$A$13,FALSE)))))))))))</f>
        <v>4210.42</v>
      </c>
      <c r="I28" s="60">
        <f t="shared" si="0"/>
        <v>2706.25</v>
      </c>
      <c r="J28" s="61">
        <f>VLOOKUP(H28,'ISR mensual'!$A$3:$D$13,4,FALSE)</f>
        <v>0.10879999999999999</v>
      </c>
      <c r="K28" s="60">
        <v>134.25</v>
      </c>
      <c r="L28" s="60">
        <f t="shared" si="1"/>
        <v>294.44</v>
      </c>
      <c r="M28" s="60">
        <f>VLOOKUP(H28,'ISR mensual'!$A$3:$C$13,3,FALSE)</f>
        <v>247.24</v>
      </c>
      <c r="N28" s="67">
        <f t="shared" si="2"/>
        <v>541.68000000000006</v>
      </c>
      <c r="O28" s="67">
        <f t="shared" si="3"/>
        <v>6374.99</v>
      </c>
      <c r="P28" s="65"/>
      <c r="Q28" s="65"/>
    </row>
  </sheetData>
  <sortState ref="A5:Q28">
    <sortCondition ref="E5:E28"/>
  </sortState>
  <pageMargins left="0.7" right="0.7" top="0.75" bottom="0.75" header="0.3" footer="0.3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9"/>
  <sheetViews>
    <sheetView view="pageLayout" topLeftCell="A3" zoomScaleNormal="90" workbookViewId="0">
      <selection activeCell="A14" sqref="A14:H19"/>
    </sheetView>
  </sheetViews>
  <sheetFormatPr baseColWidth="10" defaultColWidth="0" defaultRowHeight="14.25" zeroHeight="1"/>
  <cols>
    <col min="1" max="7" width="10.42578125" style="21" customWidth="1"/>
    <col min="8" max="8" width="13" style="21" customWidth="1"/>
    <col min="9" max="9" width="2.42578125" style="21" customWidth="1"/>
    <col min="10" max="16" width="0" style="21" hidden="1" customWidth="1"/>
    <col min="17" max="16384" width="10.42578125" style="21" hidden="1"/>
  </cols>
  <sheetData>
    <row r="1" spans="1:16"/>
    <row r="2" spans="1:16"/>
    <row r="3" spans="1:16">
      <c r="F3" s="22"/>
    </row>
    <row r="4" spans="1:16" ht="15">
      <c r="A4" s="23"/>
    </row>
    <row r="5" spans="1:16"/>
    <row r="6" spans="1:16" ht="20.25">
      <c r="A6" s="19" t="s">
        <v>52</v>
      </c>
      <c r="B6" s="14"/>
    </row>
    <row r="7" spans="1:16" ht="15">
      <c r="I7" s="14" t="s">
        <v>53</v>
      </c>
    </row>
    <row r="8" spans="1:16"/>
    <row r="9" spans="1:16" ht="15">
      <c r="B9" s="14"/>
      <c r="F9" s="24"/>
    </row>
    <row r="10" spans="1:16" ht="18">
      <c r="B10" s="14"/>
      <c r="E10" s="49" t="s">
        <v>70</v>
      </c>
      <c r="F10" s="92">
        <v>41682</v>
      </c>
      <c r="G10" s="92"/>
      <c r="H10" s="92"/>
    </row>
    <row r="11" spans="1:16"/>
    <row r="12" spans="1:16"/>
    <row r="13" spans="1:16" ht="18">
      <c r="I13" s="20"/>
      <c r="J13" s="20"/>
      <c r="K13" s="20"/>
      <c r="L13" s="20"/>
      <c r="M13" s="20"/>
      <c r="N13" s="20"/>
      <c r="O13" s="20"/>
      <c r="P13" s="20"/>
    </row>
    <row r="14" spans="1:16">
      <c r="A14" s="94" t="e">
        <f ca="1">PesosMN(E26)</f>
        <v>#NAME?</v>
      </c>
      <c r="B14" s="94"/>
      <c r="C14" s="94"/>
      <c r="D14" s="94"/>
      <c r="E14" s="94"/>
      <c r="F14" s="94"/>
      <c r="G14" s="94"/>
      <c r="H14" s="94"/>
    </row>
    <row r="15" spans="1:16">
      <c r="A15" s="94"/>
      <c r="B15" s="94"/>
      <c r="C15" s="94"/>
      <c r="D15" s="94"/>
      <c r="E15" s="94"/>
      <c r="F15" s="94"/>
      <c r="G15" s="94"/>
      <c r="H15" s="94"/>
    </row>
    <row r="16" spans="1:16" ht="14.1" customHeight="1">
      <c r="A16" s="94"/>
      <c r="B16" s="94"/>
      <c r="C16" s="94"/>
      <c r="D16" s="94"/>
      <c r="E16" s="94"/>
      <c r="F16" s="94"/>
      <c r="G16" s="94"/>
      <c r="H16" s="94"/>
    </row>
    <row r="17" spans="1:8" ht="14.1" customHeight="1">
      <c r="A17" s="94"/>
      <c r="B17" s="94"/>
      <c r="C17" s="94"/>
      <c r="D17" s="94"/>
      <c r="E17" s="94"/>
      <c r="F17" s="94"/>
      <c r="G17" s="94"/>
      <c r="H17" s="94"/>
    </row>
    <row r="18" spans="1:8" ht="14.1" customHeight="1">
      <c r="A18" s="94"/>
      <c r="B18" s="94"/>
      <c r="C18" s="94"/>
      <c r="D18" s="94"/>
      <c r="E18" s="94"/>
      <c r="F18" s="94"/>
      <c r="G18" s="94"/>
      <c r="H18" s="94"/>
    </row>
    <row r="19" spans="1:8" ht="14.1" customHeight="1">
      <c r="A19" s="94"/>
      <c r="B19" s="94"/>
      <c r="C19" s="94"/>
      <c r="D19" s="94"/>
      <c r="E19" s="94"/>
      <c r="F19" s="94"/>
      <c r="G19" s="94"/>
      <c r="H19" s="94"/>
    </row>
    <row r="20" spans="1:8" ht="14.1" customHeight="1">
      <c r="A20" s="20"/>
      <c r="B20" s="20"/>
      <c r="C20" s="20"/>
      <c r="D20" s="20"/>
      <c r="E20" s="20"/>
      <c r="F20" s="20"/>
      <c r="G20" s="20"/>
      <c r="H20" s="20"/>
    </row>
    <row r="21" spans="1:8"/>
    <row r="22" spans="1:8"/>
    <row r="23" spans="1:8"/>
    <row r="24" spans="1:8" ht="21.95" customHeight="1">
      <c r="C24" s="96" t="s">
        <v>54</v>
      </c>
      <c r="D24" s="96"/>
      <c r="E24" s="98">
        <v>6916.67</v>
      </c>
      <c r="F24" s="98"/>
    </row>
    <row r="25" spans="1:8" ht="21.95" customHeight="1" thickBot="1">
      <c r="B25" s="17" t="s">
        <v>57</v>
      </c>
      <c r="C25" s="97" t="s">
        <v>29</v>
      </c>
      <c r="D25" s="97"/>
      <c r="E25" s="99">
        <f>VLOOKUP(E24,'Relación de Pagos Asimilados'!G5:N28,8,FALSE)</f>
        <v>541.68000000000006</v>
      </c>
      <c r="F25" s="99"/>
    </row>
    <row r="26" spans="1:8" ht="21.95" customHeight="1" thickTop="1">
      <c r="B26" s="15"/>
      <c r="C26" s="93" t="s">
        <v>55</v>
      </c>
      <c r="D26" s="93"/>
      <c r="E26" s="100">
        <f>E24-E25</f>
        <v>6374.99</v>
      </c>
      <c r="F26" s="100"/>
    </row>
    <row r="27" spans="1:8"/>
    <row r="28" spans="1:8"/>
    <row r="29" spans="1:8"/>
    <row r="30" spans="1:8"/>
    <row r="31" spans="1:8"/>
    <row r="32" spans="1:8" ht="18">
      <c r="A32" s="95" t="s">
        <v>56</v>
      </c>
      <c r="B32" s="95"/>
      <c r="C32" s="95"/>
      <c r="D32" s="95"/>
      <c r="E32" s="95"/>
      <c r="F32" s="95"/>
      <c r="G32" s="95"/>
      <c r="H32" s="95"/>
    </row>
    <row r="33" spans="1:8"/>
    <row r="34" spans="1:8"/>
    <row r="35" spans="1:8"/>
    <row r="36" spans="1:8" ht="15">
      <c r="D36" s="16"/>
    </row>
    <row r="37" spans="1:8" ht="15">
      <c r="C37" s="26"/>
      <c r="D37" s="18"/>
      <c r="E37" s="26"/>
      <c r="F37" s="26"/>
    </row>
    <row r="38" spans="1:8" s="24" customFormat="1" ht="21.95" customHeight="1">
      <c r="A38" s="27"/>
      <c r="B38" s="27"/>
      <c r="C38" s="25" t="s">
        <v>58</v>
      </c>
      <c r="D38" s="28" t="s">
        <v>59</v>
      </c>
      <c r="E38" s="27"/>
      <c r="F38" s="27"/>
      <c r="G38" s="27"/>
      <c r="H38" s="27"/>
    </row>
    <row r="39" spans="1:8" s="24" customFormat="1" ht="21.95" customHeight="1">
      <c r="A39" s="27"/>
      <c r="B39" s="27"/>
      <c r="C39" s="25" t="s">
        <v>60</v>
      </c>
      <c r="D39" s="27" t="str">
        <f>VLOOKUP(D38,'Relación de Pagos Asimilados'!B5:D26,2,FALSE)</f>
        <v>PAVJ660326-GE2</v>
      </c>
      <c r="E39" s="27"/>
      <c r="F39" s="27"/>
      <c r="G39" s="27"/>
      <c r="H39" s="27"/>
    </row>
    <row r="40" spans="1:8" s="24" customFormat="1" ht="21.95" customHeight="1">
      <c r="A40" s="27"/>
      <c r="B40" s="27"/>
      <c r="C40" s="25" t="s">
        <v>69</v>
      </c>
      <c r="D40" s="27" t="str">
        <f>VLOOKUP(D38,'Relación de Pagos Asimilados'!B5:D26,3,FALSE)</f>
        <v>PAVJ660326HVZSDR09</v>
      </c>
      <c r="E40" s="27"/>
      <c r="F40" s="27"/>
      <c r="G40" s="27"/>
      <c r="H40" s="27"/>
    </row>
    <row r="41" spans="1:8"/>
    <row r="42" spans="1:8"/>
    <row r="43" spans="1:8"/>
    <row r="44" spans="1:8"/>
    <row r="45" spans="1:8"/>
    <row r="46" spans="1:8"/>
    <row r="47" spans="1:8"/>
    <row r="48" spans="1:8"/>
    <row r="49"/>
  </sheetData>
  <mergeCells count="9">
    <mergeCell ref="F10:H10"/>
    <mergeCell ref="C26:D26"/>
    <mergeCell ref="A14:H19"/>
    <mergeCell ref="A32:H32"/>
    <mergeCell ref="C24:D24"/>
    <mergeCell ref="C25:D25"/>
    <mergeCell ref="E24:F24"/>
    <mergeCell ref="E25:F25"/>
    <mergeCell ref="E26:F26"/>
  </mergeCells>
  <phoneticPr fontId="11" type="noConversion"/>
  <pageMargins left="0.74" right="0.33" top="0.75000000000000011" bottom="0.75000000000000011" header="0.30000000000000004" footer="0.30000000000000004"/>
  <pageSetup orientation="portrait" horizontalDpi="4294967292" verticalDpi="4294967292" r:id="rId1"/>
  <headerFooter>
    <oddHeader>&amp;L&amp;G&amp;R&amp;"Calibri,Regular"&amp;K00-049Contrato Asimilados a Salarios</oddHeader>
    <oddFooter>&amp;C&amp;"Calibri,Regular"&amp;K000000&amp;G</oddFooter>
  </headerFooter>
  <ignoredErrors>
    <ignoredError sqref="D39:D40" emptyCellReference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'Relación de Pagos Asimilados'!$E$5:$E$34</xm:f>
          </x14:formula1>
          <xm:sqref>F3</xm:sqref>
        </x14:dataValidation>
        <x14:dataValidation type="list" allowBlank="1" showInputMessage="1" showErrorMessage="1">
          <x14:formula1>
            <xm:f>'Relación de Pagos Asimilados'!$E$5:$E$26</xm:f>
          </x14:formula1>
          <xm:sqref>F10:H10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ISR mensual</vt:lpstr>
      <vt:lpstr>ISR Anual</vt:lpstr>
      <vt:lpstr>Bitacora</vt:lpstr>
      <vt:lpstr>Relación de Pagos Asimilados</vt:lpstr>
      <vt:lpstr>Contrato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Denna</dc:creator>
  <cp:lastModifiedBy>Aletos</cp:lastModifiedBy>
  <cp:lastPrinted>2014-02-13T21:21:52Z</cp:lastPrinted>
  <dcterms:created xsi:type="dcterms:W3CDTF">2013-11-27T17:59:34Z</dcterms:created>
  <dcterms:modified xsi:type="dcterms:W3CDTF">2018-04-06T17:16:36Z</dcterms:modified>
</cp:coreProperties>
</file>